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vin\Desktop\EMS 2019-2020 BUDGET\"/>
    </mc:Choice>
  </mc:AlternateContent>
  <bookViews>
    <workbookView xWindow="0" yWindow="0" windowWidth="16800" windowHeight="12555" tabRatio="500"/>
  </bookViews>
  <sheets>
    <sheet name="Approved Budget" sheetId="7" r:id="rId1"/>
    <sheet name="Breakdown of Expenses" sheetId="5" r:id="rId2"/>
  </sheets>
  <definedNames>
    <definedName name="_xlnm.Print_Area" localSheetId="0">'Approved Budget'!$A$1:$F$69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7" l="1"/>
  <c r="D39" i="7"/>
  <c r="E39" i="7"/>
  <c r="D28" i="7"/>
  <c r="C61" i="7"/>
  <c r="D61" i="7"/>
  <c r="E61" i="7"/>
  <c r="C69" i="7" l="1"/>
  <c r="D69" i="7" l="1"/>
  <c r="D50" i="7"/>
  <c r="C50" i="7"/>
  <c r="C74" i="7" s="1"/>
  <c r="C20" i="7"/>
  <c r="C73" i="7" s="1"/>
  <c r="D20" i="7"/>
  <c r="E69" i="7"/>
  <c r="E50" i="7"/>
  <c r="E20" i="7"/>
  <c r="C75" i="7" l="1"/>
  <c r="C263" i="5"/>
  <c r="D262" i="5"/>
  <c r="C262" i="5"/>
  <c r="B262" i="5"/>
  <c r="C261" i="5"/>
  <c r="B261" i="5"/>
  <c r="C258" i="5"/>
  <c r="B257" i="5"/>
  <c r="C260" i="5"/>
  <c r="D260" i="5"/>
  <c r="B260" i="5"/>
  <c r="B259" i="5"/>
  <c r="C257" i="5" l="1"/>
  <c r="F34" i="5"/>
  <c r="C256" i="5"/>
  <c r="B256" i="5"/>
  <c r="C255" i="5"/>
  <c r="B255" i="5"/>
  <c r="C254" i="5"/>
  <c r="B254" i="5"/>
  <c r="D253" i="5"/>
  <c r="C253" i="5"/>
  <c r="B253" i="5"/>
  <c r="C252" i="5"/>
  <c r="B252" i="5"/>
  <c r="C38" i="5"/>
  <c r="C123" i="5"/>
  <c r="C93" i="5"/>
  <c r="D60" i="5"/>
  <c r="E252" i="5" l="1"/>
  <c r="E253" i="5" s="1"/>
  <c r="E254" i="5" s="1"/>
  <c r="E255" i="5" s="1"/>
  <c r="E256" i="5" s="1"/>
  <c r="E257" i="5" s="1"/>
  <c r="E258" i="5" s="1"/>
  <c r="C72" i="5"/>
  <c r="D127" i="5"/>
  <c r="C109" i="5" l="1"/>
  <c r="D72" i="5" l="1"/>
  <c r="D35" i="5" l="1"/>
  <c r="D16" i="5" l="1"/>
  <c r="D87" i="5" l="1"/>
  <c r="D25" i="5"/>
  <c r="D10" i="5"/>
  <c r="D7" i="5"/>
  <c r="D38" i="5"/>
  <c r="C208" i="5"/>
  <c r="C119" i="5"/>
  <c r="D56" i="5"/>
  <c r="C56" i="5"/>
  <c r="D208" i="5"/>
  <c r="C25" i="5"/>
  <c r="D131" i="5"/>
  <c r="C131" i="5"/>
  <c r="C74" i="5" l="1"/>
  <c r="D74" i="5"/>
  <c r="C14" i="5" l="1"/>
  <c r="D14" i="5"/>
  <c r="C58" i="5" l="1"/>
  <c r="D107" i="5" l="1"/>
  <c r="D188" i="5"/>
  <c r="C188" i="5"/>
  <c r="D149" i="5"/>
  <c r="C149" i="5"/>
  <c r="D93" i="5"/>
  <c r="D58" i="5"/>
  <c r="D109" i="5"/>
  <c r="D54" i="5"/>
  <c r="D33" i="5"/>
  <c r="C33" i="5"/>
  <c r="D191" i="5"/>
  <c r="C191" i="5"/>
  <c r="D119" i="5" l="1"/>
  <c r="D155" i="5"/>
  <c r="C60" i="5"/>
  <c r="C107" i="5"/>
  <c r="D123" i="5" l="1"/>
  <c r="C240" i="5"/>
  <c r="D240" i="5"/>
  <c r="D213" i="5"/>
  <c r="D162" i="5"/>
  <c r="C162" i="5"/>
  <c r="C50" i="5" l="1"/>
  <c r="D50" i="5"/>
  <c r="C7" i="5" l="1"/>
  <c r="C10" i="5"/>
  <c r="C23" i="5"/>
  <c r="C54" i="5"/>
  <c r="C62" i="5"/>
  <c r="C64" i="5"/>
  <c r="C66" i="5"/>
  <c r="C76" i="5"/>
  <c r="C78" i="5"/>
  <c r="C98" i="5"/>
  <c r="C87" i="5"/>
  <c r="C89" i="5"/>
  <c r="C91" i="5"/>
  <c r="C127" i="5"/>
  <c r="C129" i="5"/>
  <c r="C133" i="5"/>
  <c r="C155" i="5"/>
  <c r="C172" i="5"/>
  <c r="C210" i="5"/>
  <c r="C213" i="5"/>
  <c r="D242" i="5"/>
  <c r="C242" i="5"/>
  <c r="D23" i="5"/>
  <c r="D62" i="5"/>
  <c r="D64" i="5"/>
  <c r="D66" i="5"/>
  <c r="D76" i="5"/>
  <c r="D78" i="5"/>
  <c r="D98" i="5"/>
  <c r="D89" i="5"/>
  <c r="D91" i="5"/>
  <c r="D129" i="5"/>
  <c r="D133" i="5"/>
  <c r="D172" i="5"/>
  <c r="D210" i="5"/>
  <c r="D244" i="5" l="1"/>
  <c r="C244" i="5"/>
  <c r="C247" i="5" s="1"/>
  <c r="D247" i="5" l="1"/>
  <c r="C259" i="5"/>
  <c r="E259" i="5" s="1"/>
  <c r="E260" i="5" s="1"/>
  <c r="E261" i="5" s="1"/>
  <c r="E262" i="5" s="1"/>
  <c r="E263" i="5" s="1"/>
</calcChain>
</file>

<file path=xl/sharedStrings.xml><?xml version="1.0" encoding="utf-8"?>
<sst xmlns="http://schemas.openxmlformats.org/spreadsheetml/2006/main" count="423" uniqueCount="323">
  <si>
    <t>INCOME (RECEIPTS)</t>
  </si>
  <si>
    <t>5th Grade Celebration</t>
  </si>
  <si>
    <t>Back to Pool</t>
  </si>
  <si>
    <t>Box Tops</t>
  </si>
  <si>
    <t>Spirit Wear</t>
  </si>
  <si>
    <t>Turkey Trot</t>
  </si>
  <si>
    <t>Operating Expenses</t>
  </si>
  <si>
    <t>Bank Fees</t>
  </si>
  <si>
    <t>Office Supplies</t>
  </si>
  <si>
    <t>Postage</t>
  </si>
  <si>
    <t>Insurance</t>
  </si>
  <si>
    <t>Sales Tax</t>
  </si>
  <si>
    <t>Web Hosting</t>
  </si>
  <si>
    <t>Program Expenses</t>
  </si>
  <si>
    <t>Volunteer Appreciation</t>
  </si>
  <si>
    <t>Total School Gifts</t>
  </si>
  <si>
    <t>Balance Remaining</t>
  </si>
  <si>
    <t>Less Total Budgeted Expenses</t>
  </si>
  <si>
    <t>Add Total Budgeted Receipts</t>
  </si>
  <si>
    <t>Cafeteria Supplies</t>
  </si>
  <si>
    <t>Miscellaneous Gifts/Expenses</t>
  </si>
  <si>
    <t>Total Receipts</t>
  </si>
  <si>
    <t>Total Expenses</t>
  </si>
  <si>
    <t>Teacher Grant</t>
  </si>
  <si>
    <t xml:space="preserve"> </t>
  </si>
  <si>
    <t>Date</t>
  </si>
  <si>
    <t>Amount - Credit</t>
  </si>
  <si>
    <t>Amount - Debit</t>
  </si>
  <si>
    <t>Description</t>
  </si>
  <si>
    <t>5th Grade Messages</t>
  </si>
  <si>
    <t>Cash Box</t>
  </si>
  <si>
    <t>Educational Assembly</t>
  </si>
  <si>
    <t>Corporate Gifts</t>
  </si>
  <si>
    <t>Other School Needs</t>
  </si>
  <si>
    <t>End of Year Celebration</t>
  </si>
  <si>
    <t>Educational Material &amp; Software Licensing</t>
  </si>
  <si>
    <t>TOTAL</t>
  </si>
  <si>
    <t>TOTAL COSTS</t>
  </si>
  <si>
    <t>CREDITS</t>
  </si>
  <si>
    <t>DEBITS</t>
  </si>
  <si>
    <t>Banking Account Audit (Admin Expenses)</t>
  </si>
  <si>
    <t>PTO Thank You Lunch/Dinner</t>
  </si>
  <si>
    <t>Silent Auction</t>
  </si>
  <si>
    <t>CHECKING ACCOUNT</t>
  </si>
  <si>
    <t>Shamrock Hop</t>
  </si>
  <si>
    <t>Boosterthon</t>
  </si>
  <si>
    <t>Holiday Family Night</t>
  </si>
  <si>
    <t>End of Year Teacher Lunch</t>
  </si>
  <si>
    <t>Field Day</t>
  </si>
  <si>
    <t>Student Incentives - Spirit Tags</t>
  </si>
  <si>
    <t>Event Expenses</t>
  </si>
  <si>
    <t>Science Night</t>
  </si>
  <si>
    <t>Give Back</t>
  </si>
  <si>
    <t>Charitable Org Registration</t>
  </si>
  <si>
    <t>Magazine Subscriptions</t>
  </si>
  <si>
    <t>Musical</t>
  </si>
  <si>
    <t>Staff/Teacher Appreciation</t>
  </si>
  <si>
    <t>Fall Fundraiser/BJs</t>
  </si>
  <si>
    <t>Fed Taxes</t>
  </si>
  <si>
    <t>Movie Night</t>
  </si>
  <si>
    <t>Craft Night/Internet Safety Night</t>
  </si>
  <si>
    <t>Musical Sponsor</t>
  </si>
  <si>
    <t>Spring Assembly</t>
  </si>
  <si>
    <t>BUDGET</t>
  </si>
  <si>
    <t>Spirit Night/Food Cards</t>
  </si>
  <si>
    <t>Rock Painting Night</t>
  </si>
  <si>
    <t>Birthday Celebrations</t>
  </si>
  <si>
    <t xml:space="preserve">Clubs </t>
  </si>
  <si>
    <t>BTPP Sales</t>
  </si>
  <si>
    <t>Tyson Fundraiser</t>
  </si>
  <si>
    <t>Open House Sales</t>
  </si>
  <si>
    <t xml:space="preserve">Cash Box Deposit from BTPP/Open House </t>
  </si>
  <si>
    <t>Red Robin Check 131588</t>
  </si>
  <si>
    <t>Flyer sales</t>
  </si>
  <si>
    <t>PTO Meeting Sales</t>
  </si>
  <si>
    <t>Return at Staples</t>
  </si>
  <si>
    <t>DJ - Shawn Knott - Check 1450</t>
  </si>
  <si>
    <t>$100.00 per staff/teacher - Check 1451</t>
  </si>
  <si>
    <t>Air Corp - Purchase Spirit Wear - Check 1452</t>
  </si>
  <si>
    <t>Fun Flicks - Check 1453</t>
  </si>
  <si>
    <t>9-1-20107</t>
  </si>
  <si>
    <t>New Teacher - Check 1455</t>
  </si>
  <si>
    <t>2016 CID - Check 1457</t>
  </si>
  <si>
    <t>Spirit Sticks - Check 1458</t>
  </si>
  <si>
    <t>BJs - CC-0410</t>
  </si>
  <si>
    <t>BJs CC-0410</t>
  </si>
  <si>
    <t>BJs CC-0410 Tables and Vacuums</t>
  </si>
  <si>
    <t>Amazon CC-0410 Highlighters</t>
  </si>
  <si>
    <t>Outback CC-0410 Office Staff Lunch</t>
  </si>
  <si>
    <t>Amazon CC-0410 Silverware Chute</t>
  </si>
  <si>
    <t>Amazon CC-0410 Freezr Mats</t>
  </si>
  <si>
    <t>Amazon CC-0410 Name Tags/Badge Holder</t>
  </si>
  <si>
    <t>Stamps/Tax forms CC-0410</t>
  </si>
  <si>
    <t>Staples Paper CC-9258</t>
  </si>
  <si>
    <t>BJs CC-9258 Paper</t>
  </si>
  <si>
    <t>Luncheon Erin House - Check 1454</t>
  </si>
  <si>
    <t>BANK CARD ERROR -Sweet Frog - CC 9258</t>
  </si>
  <si>
    <t>American Business Solutions - Card Purchase - CC-0410</t>
  </si>
  <si>
    <t>Spirit Sticks - Check 1459</t>
  </si>
  <si>
    <t>Spirit Sticks - Check 1460</t>
  </si>
  <si>
    <t>2017 CID - Check 1456</t>
  </si>
  <si>
    <t>Dollar Tree - Tablecloths - cc 9258</t>
  </si>
  <si>
    <t>Walmart - CC-0410 Calculator, Batteries, Stapler</t>
  </si>
  <si>
    <t>Color Blaze CC-0410 Color Powder</t>
  </si>
  <si>
    <t>Hilltop Signs CC-0410 Parking Reserved Sign</t>
  </si>
  <si>
    <t>Air Corp - Purchase Spirit Wear - Check 1464</t>
  </si>
  <si>
    <t>2015 CID - Check 1463</t>
  </si>
  <si>
    <t>Hannah Schierling Check # 1462 BSW/Bus Drivers</t>
  </si>
  <si>
    <t>Clothes Racks - Meredith Gallagher - Check 1461</t>
  </si>
  <si>
    <t>Payments</t>
  </si>
  <si>
    <t>Bank Card Error Payment - Sweet Frog</t>
  </si>
  <si>
    <t>Payment</t>
  </si>
  <si>
    <t>Cash Box Deposit from Movie Night &amp; Go Cards</t>
  </si>
  <si>
    <t>Cash Box Withdrawal Movie Night &amp; Go Cards</t>
  </si>
  <si>
    <t>Payments for Shirts</t>
  </si>
  <si>
    <t>Sponsors Stanley Martin &amp; Smile Castle</t>
  </si>
  <si>
    <t>SchoolKidz</t>
  </si>
  <si>
    <t>Payments from Movie Night</t>
  </si>
  <si>
    <t>Sponsor Pennys</t>
  </si>
  <si>
    <t>Sponsors Indian Bridge Kennel, VPK Shah Rx, Gentle Green Dental</t>
  </si>
  <si>
    <t>Sponsor - Susan Stachelczyk</t>
  </si>
  <si>
    <t>Sponsor - Schnieder</t>
  </si>
  <si>
    <t xml:space="preserve">Sponsors </t>
  </si>
  <si>
    <t>Shirts</t>
  </si>
  <si>
    <t>shirts</t>
  </si>
  <si>
    <t>payments</t>
  </si>
  <si>
    <t>Postage Check # 1465</t>
  </si>
  <si>
    <t>Magazine Subscriptions Check #1466</t>
  </si>
  <si>
    <t>Musical Check # 1467</t>
  </si>
  <si>
    <t>Oh Tht's Sew Cute - Purchase Shirts Check #1470</t>
  </si>
  <si>
    <t>Oh Tht's Sew Cute - Purchase Shirts Check #1469</t>
  </si>
  <si>
    <t>sponsor</t>
  </si>
  <si>
    <t>Cash Box Deposit Turkey Trot</t>
  </si>
  <si>
    <t>DJ - Shawn Knott Check # 1471</t>
  </si>
  <si>
    <t>Hannah Schierling Check # 1472</t>
  </si>
  <si>
    <t>Race ID - Race Bibs</t>
  </si>
  <si>
    <t>Service Fee</t>
  </si>
  <si>
    <t>Oriental Trading</t>
  </si>
  <si>
    <t>Amazon</t>
  </si>
  <si>
    <t>Giant</t>
  </si>
  <si>
    <t>BJs</t>
  </si>
  <si>
    <t>Giant - Gift Cards</t>
  </si>
  <si>
    <t>Walmart - Gift Cards</t>
  </si>
  <si>
    <t>Target - Gift Cards</t>
  </si>
  <si>
    <t>Cash box Withdrawal Turkey Trot</t>
  </si>
  <si>
    <t>Cash Box Withdrawal Go Cards</t>
  </si>
  <si>
    <t>Dollar Store Cards</t>
  </si>
  <si>
    <t>Amazon - Safety Pins</t>
  </si>
  <si>
    <t>BANK CARD ERROR - AMAZON</t>
  </si>
  <si>
    <t xml:space="preserve">BANK CARD ERROR - AMAZON Payment </t>
  </si>
  <si>
    <t>Sponsor - SMECO</t>
  </si>
  <si>
    <t>Shirts Check 1473</t>
  </si>
  <si>
    <t>Boosterthon Deposit-Check 1474</t>
  </si>
  <si>
    <t>Postage for Yearbook Cover</t>
  </si>
  <si>
    <t>Michaels</t>
  </si>
  <si>
    <t>Walmart</t>
  </si>
  <si>
    <t>Colored Paper</t>
  </si>
  <si>
    <t>Ink to print Yearbook and Flyers</t>
  </si>
  <si>
    <t>Staples - Labels</t>
  </si>
  <si>
    <t>Dunkin Donuts</t>
  </si>
  <si>
    <t>Sponsor - Mauroop</t>
  </si>
  <si>
    <t>Postage Check #1475</t>
  </si>
  <si>
    <t>Pizza cc-9258</t>
  </si>
  <si>
    <t>Cash box deposit go cards</t>
  </si>
  <si>
    <t>Cash Box Withdrawal - Silent Auction</t>
  </si>
  <si>
    <t>Cash Box Withdrawal - Musical</t>
  </si>
  <si>
    <t>Cash Box Deposit - Silent Auction</t>
  </si>
  <si>
    <t>Cash Box Deposit - Musical</t>
  </si>
  <si>
    <t>Deposit from Auction Payments</t>
  </si>
  <si>
    <t>Deposit from Return to BJs</t>
  </si>
  <si>
    <t>Deposit from Square</t>
  </si>
  <si>
    <t>Chick Fila</t>
  </si>
  <si>
    <t>Paid through 2020 cc-0410</t>
  </si>
  <si>
    <t>Oriental trading CC-0410</t>
  </si>
  <si>
    <t>Amazon Card Readers - CC-0410</t>
  </si>
  <si>
    <t>Amazon Star Bursts - cc-0410</t>
  </si>
  <si>
    <t>Deposit for Spring Movie Night</t>
  </si>
  <si>
    <t>Microwave &amp; Rug CC-9258</t>
  </si>
  <si>
    <t>Yearbook for basket CC-0410</t>
  </si>
  <si>
    <t>Square Test CC-0410</t>
  </si>
  <si>
    <t>Dollar General Table Cloths CC-9258</t>
  </si>
  <si>
    <t>Pizza CC-9258</t>
  </si>
  <si>
    <t>BJs - CC-9258</t>
  </si>
  <si>
    <t>WAWA CC-9258</t>
  </si>
  <si>
    <t>Papa Johns CC-0410</t>
  </si>
  <si>
    <t>Final Payment for Spring Movie Night</t>
  </si>
  <si>
    <t>Amazon - Gift Bags CC-0410</t>
  </si>
  <si>
    <t>CVS - Aerial Pictures CC-0410</t>
  </si>
  <si>
    <t>Olive Garden CC-9258</t>
  </si>
  <si>
    <t>Jimmy Johns CC-9258</t>
  </si>
  <si>
    <t>Weis CC-9258</t>
  </si>
  <si>
    <t>BJs CC-9258</t>
  </si>
  <si>
    <t>DJ Check #1476</t>
  </si>
  <si>
    <t>Spirit Sticks Check #1477</t>
  </si>
  <si>
    <t>Auction Supplies - Check #221.02</t>
  </si>
  <si>
    <t>Plinko Supplies - Check #1479</t>
  </si>
  <si>
    <t>50/50 Winner Check #1480</t>
  </si>
  <si>
    <t>Check # 1481</t>
  </si>
  <si>
    <t>Kona Ice Check #1483</t>
  </si>
  <si>
    <t>Massage Check #1484</t>
  </si>
  <si>
    <t>Massage Check #1485</t>
  </si>
  <si>
    <t>ACE Check #1486</t>
  </si>
  <si>
    <t>Check #1488</t>
  </si>
  <si>
    <t>ACE Check #1489</t>
  </si>
  <si>
    <t>Check#1490</t>
  </si>
  <si>
    <t>Luncheon Erin House - Check 1491</t>
  </si>
  <si>
    <t>Hannah Schierling Check# 1492</t>
  </si>
  <si>
    <t>postage Check #1493</t>
  </si>
  <si>
    <t>Sabra Szczyglowski Check # 1494</t>
  </si>
  <si>
    <t>Kona Ice Check #1495</t>
  </si>
  <si>
    <t>Colored Paper check #1496</t>
  </si>
  <si>
    <t>Olive Garden Over Charge Refund</t>
  </si>
  <si>
    <t xml:space="preserve">Outback </t>
  </si>
  <si>
    <t>Postage to Mail yearbooks</t>
  </si>
  <si>
    <t>Musical SPonsor</t>
  </si>
  <si>
    <t>check #1487 5th grade field trip</t>
  </si>
  <si>
    <t xml:space="preserve">Sales Tax </t>
  </si>
  <si>
    <t>Musical Donation Check #1482</t>
  </si>
  <si>
    <t>August</t>
  </si>
  <si>
    <t>Starting</t>
  </si>
  <si>
    <t>Deposits</t>
  </si>
  <si>
    <t>Expenses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</si>
  <si>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</si>
  <si>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</si>
  <si>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</si>
  <si>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</si>
  <si>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</si>
  <si>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</si>
  <si>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</si>
  <si>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</si>
  <si>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</si>
  <si>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</si>
  <si>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</si>
  <si>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Refunds</t>
  </si>
  <si>
    <t>Building Services</t>
  </si>
  <si>
    <t>Miscellaneous Gifts/Expenses/PTO EXPO</t>
  </si>
  <si>
    <t>Approved For 2018-2019</t>
  </si>
  <si>
    <t>Actual For 2018-2019</t>
  </si>
  <si>
    <t>Suggested For 2019-2020</t>
  </si>
  <si>
    <t>BUDGET 2019-2020</t>
  </si>
  <si>
    <t xml:space="preserve">Esperanza Middle School PTO </t>
  </si>
  <si>
    <t>PTO Spring Event TBD</t>
  </si>
  <si>
    <t>Dairy Queen (05/21/19)</t>
  </si>
  <si>
    <t>Popeyes (03/13/19)</t>
  </si>
  <si>
    <t>SweetFrog (11/28/18)</t>
  </si>
  <si>
    <t>Potbelly (09/27/18)</t>
  </si>
  <si>
    <t>Halloween Scare Grams</t>
  </si>
  <si>
    <t>AmazonSmiles</t>
  </si>
  <si>
    <t>New Program</t>
  </si>
  <si>
    <t>ARES Shoes Recycle Program</t>
  </si>
  <si>
    <t>New Program Scan &amp; Less Clipping</t>
  </si>
  <si>
    <t>Start Earlier. Parent Inv. Supply Upgrade</t>
  </si>
  <si>
    <t>Sept Back to School Lunch</t>
  </si>
  <si>
    <t>Most items were donated</t>
  </si>
  <si>
    <t>Box Tops Return Postage</t>
  </si>
  <si>
    <t>$150 rollover-Not Held in 2018-2019</t>
  </si>
  <si>
    <t>*New Item 2-Mail-ins?</t>
  </si>
  <si>
    <t>Teacher/Admin Holiday Gift</t>
  </si>
  <si>
    <t>NOT GIVEN 2018-2019</t>
  </si>
  <si>
    <t>PBIS Event/PTO Donation</t>
  </si>
  <si>
    <t>2018-19 Parent Donated ALL</t>
  </si>
  <si>
    <t>PTO Dance: SRO Officer</t>
  </si>
  <si>
    <t>*Required at Dances*</t>
  </si>
  <si>
    <t>Chili Bar (PTO Sponsored) 11/21/18</t>
  </si>
  <si>
    <t>2nd Teacher Luncheon 3/17/19</t>
  </si>
  <si>
    <t>1st Teacher Luncheon: 12/18/18</t>
  </si>
  <si>
    <t>Agenda Poster Contest Supplies</t>
  </si>
  <si>
    <t>Muscial Play Donation</t>
  </si>
  <si>
    <t>*New Item to support Play Dinner</t>
  </si>
  <si>
    <t>Teacher Appreciation Gifts</t>
  </si>
  <si>
    <t>PTO Cash Box</t>
  </si>
  <si>
    <t>Open House Supplies</t>
  </si>
  <si>
    <t>USPS Non-exempt Filing Fees</t>
  </si>
  <si>
    <t>USPS 501C Filing Fees</t>
  </si>
  <si>
    <t>PTO Insurance</t>
  </si>
  <si>
    <t>Look At $494 Package</t>
  </si>
  <si>
    <t>Need to Re-stock Paper</t>
  </si>
  <si>
    <t>*Schedule in Feb/March for end April/May**</t>
  </si>
  <si>
    <t>Teacher Luncheons: SUPPLIES</t>
  </si>
  <si>
    <t>Freeze Pops</t>
  </si>
  <si>
    <t>PTOToday donate/candy/Local community</t>
  </si>
  <si>
    <t>Sterno cans/décor/kit. Items</t>
  </si>
  <si>
    <t>1st General Meeting NOV</t>
  </si>
  <si>
    <t>2nd General Meeting FEB</t>
  </si>
  <si>
    <t>3rd General Meeting APR/MAY</t>
  </si>
  <si>
    <t>Shoppers Gift Card Balance</t>
  </si>
  <si>
    <t>Used for Teacher Luncheon Sept 2019</t>
  </si>
  <si>
    <t>Miscellaneous Supplies</t>
  </si>
  <si>
    <t>Bus Driver App. Week FEB Love the Bus</t>
  </si>
  <si>
    <t xml:space="preserve">  Donations/Love the Bus Wk:</t>
  </si>
  <si>
    <t>EMS Project</t>
  </si>
  <si>
    <t>P.E. Recess Equipment 2018-19</t>
  </si>
  <si>
    <t>Student Agenda Contest Winner</t>
  </si>
  <si>
    <t>Agenda/shirt/$50 GC</t>
  </si>
  <si>
    <t>$250-600 New Item: look into Year-round</t>
  </si>
  <si>
    <t>Student Volunteer Lunches</t>
  </si>
  <si>
    <t>***Returning this year</t>
  </si>
  <si>
    <t>Agenda Donations 15 ct. (Mr. Leo)</t>
  </si>
  <si>
    <t>Donated to Students</t>
  </si>
  <si>
    <t>Agenda Purchase Price</t>
  </si>
  <si>
    <t>Purchase Price</t>
  </si>
  <si>
    <t>MOD Pizza (02/21/19)</t>
  </si>
  <si>
    <t>Bus Driver Appreciation Week</t>
  </si>
  <si>
    <t>Spirit Gear</t>
  </si>
  <si>
    <t>3rd Teacher Apprec. Week Luncheon</t>
  </si>
  <si>
    <t>Agenda Sales 255ct. (36 Available)</t>
  </si>
  <si>
    <t>Coke~Cola Rewards</t>
  </si>
  <si>
    <t>Movie License</t>
  </si>
  <si>
    <t>Scare Grams</t>
  </si>
  <si>
    <t>PTO Dance: DJ/PRIZES/DÉCOR</t>
  </si>
  <si>
    <t>PTO Dance Admission</t>
  </si>
  <si>
    <t xml:space="preserve">PTO Dance Concessions </t>
  </si>
  <si>
    <t xml:space="preserve"> ($20Square Reader/cord/case or upgrade $50)</t>
  </si>
  <si>
    <t>*Last Year New item-TBD for 2020-2021</t>
  </si>
  <si>
    <r>
      <t>$120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>donated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>$52.47</t>
    </r>
  </si>
  <si>
    <t>PTO Dance Concessions+Pizza</t>
  </si>
  <si>
    <t>Bank Account Requirement</t>
  </si>
  <si>
    <t>Required Per Bylaws &amp; Bank Laws</t>
  </si>
  <si>
    <r>
      <t>Last Year: 33 Not Sold (-$330,15 donated/14 not sold/ 4 taken=$2170-1678=</t>
    </r>
    <r>
      <rPr>
        <b/>
        <sz val="12"/>
        <color rgb="FF00B050"/>
        <rFont val="Arial"/>
        <family val="2"/>
      </rPr>
      <t xml:space="preserve">$492 profit.             </t>
    </r>
    <r>
      <rPr>
        <b/>
        <sz val="12"/>
        <rFont val="Arial"/>
        <family val="2"/>
      </rPr>
      <t>2019-20: 255ct: $2550-1428=</t>
    </r>
    <r>
      <rPr>
        <b/>
        <sz val="12"/>
        <color rgb="FF00B050"/>
        <rFont val="Arial"/>
        <family val="2"/>
      </rPr>
      <t>$822</t>
    </r>
    <r>
      <rPr>
        <sz val="12"/>
        <rFont val="Arial"/>
        <family val="2"/>
      </rPr>
      <t xml:space="preserve"> </t>
    </r>
  </si>
  <si>
    <t>3 Boxes in Transit</t>
  </si>
  <si>
    <t>PTO funded: Candy/Drinks/Chips=$358.76+159</t>
  </si>
  <si>
    <t>Current Bank Bal: $4884.22</t>
  </si>
  <si>
    <t>Beginning Balance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</si>
</sst>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rgb="FFFF3399"/>
      <name val="Calibri"/>
      <family val="2"/>
      <scheme val="minor"/>
    </font>
    <font>
      <sz val="16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color rgb="FF008A3E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D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23">
    <xf numFmtId="0" fontId="0" fillId="0" borderId="0" xfId="0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12" fontId="4" fillId="0" borderId="0" xfId="0" applyNumberFormat="1" applyFont="1" applyAlignment="1">
      <alignment horizontal="center" wrapText="1"/>
    </xf>
    <xf numFmtId="8" fontId="4" fillId="0" borderId="0" xfId="0" applyNumberFormat="1" applyFont="1"/>
    <xf numFmtId="0" fontId="5" fillId="0" borderId="0" xfId="0" applyFont="1"/>
    <xf numFmtId="8" fontId="3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2" applyFont="1"/>
    <xf numFmtId="8" fontId="2" fillId="0" borderId="0" xfId="0" applyNumberFormat="1" applyFont="1"/>
    <xf numFmtId="8" fontId="4" fillId="0" borderId="0" xfId="0" applyNumberFormat="1" applyFont="1" applyAlignment="1">
      <alignment horizontal="center" wrapText="1"/>
    </xf>
    <xf numFmtId="8" fontId="4" fillId="0" borderId="0" xfId="1" applyNumberFormat="1" applyFont="1"/>
    <xf numFmtId="0" fontId="13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8" fontId="16" fillId="0" borderId="0" xfId="0" applyNumberFormat="1" applyFont="1"/>
    <xf numFmtId="6" fontId="0" fillId="0" borderId="0" xfId="0" applyNumberFormat="1"/>
    <xf numFmtId="0" fontId="4" fillId="5" borderId="0" xfId="0" applyFont="1" applyFill="1"/>
    <xf numFmtId="0" fontId="3" fillId="5" borderId="0" xfId="0" applyFont="1" applyFill="1"/>
    <xf numFmtId="165" fontId="17" fillId="4" borderId="2" xfId="0" applyNumberFormat="1" applyFont="1" applyFill="1" applyBorder="1" applyAlignment="1">
      <alignment wrapText="1"/>
    </xf>
    <xf numFmtId="0" fontId="17" fillId="4" borderId="2" xfId="0" applyFont="1" applyFill="1" applyBorder="1" applyAlignment="1">
      <alignment wrapText="1"/>
    </xf>
    <xf numFmtId="164" fontId="17" fillId="4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5" borderId="1" xfId="0" applyFont="1" applyFill="1" applyBorder="1"/>
    <xf numFmtId="164" fontId="18" fillId="5" borderId="1" xfId="0" applyNumberFormat="1" applyFont="1" applyFill="1" applyBorder="1" applyAlignment="1">
      <alignment horizontal="center" vertical="center"/>
    </xf>
    <xf numFmtId="0" fontId="18" fillId="5" borderId="13" xfId="0" applyFont="1" applyFill="1" applyBorder="1"/>
    <xf numFmtId="164" fontId="18" fillId="5" borderId="13" xfId="0" applyNumberFormat="1" applyFont="1" applyFill="1" applyBorder="1" applyAlignment="1">
      <alignment horizontal="center" vertical="center"/>
    </xf>
    <xf numFmtId="0" fontId="18" fillId="5" borderId="14" xfId="0" applyFont="1" applyFill="1" applyBorder="1"/>
    <xf numFmtId="14" fontId="18" fillId="5" borderId="13" xfId="0" applyNumberFormat="1" applyFont="1" applyFill="1" applyBorder="1"/>
    <xf numFmtId="0" fontId="19" fillId="5" borderId="3" xfId="0" applyFont="1" applyFill="1" applyBorder="1" applyAlignment="1">
      <alignment horizontal="right"/>
    </xf>
    <xf numFmtId="164" fontId="19" fillId="5" borderId="3" xfId="0" applyNumberFormat="1" applyFont="1" applyFill="1" applyBorder="1" applyAlignment="1">
      <alignment horizontal="center" vertical="center"/>
    </xf>
    <xf numFmtId="0" fontId="20" fillId="5" borderId="11" xfId="0" applyFont="1" applyFill="1" applyBorder="1"/>
    <xf numFmtId="0" fontId="18" fillId="7" borderId="6" xfId="0" applyFont="1" applyFill="1" applyBorder="1"/>
    <xf numFmtId="164" fontId="18" fillId="7" borderId="6" xfId="0" applyNumberFormat="1" applyFont="1" applyFill="1" applyBorder="1" applyAlignment="1">
      <alignment horizontal="center" vertical="center"/>
    </xf>
    <xf numFmtId="0" fontId="18" fillId="7" borderId="1" xfId="0" applyFont="1" applyFill="1" applyBorder="1"/>
    <xf numFmtId="164" fontId="18" fillId="7" borderId="1" xfId="0" applyNumberFormat="1" applyFont="1" applyFill="1" applyBorder="1" applyAlignment="1">
      <alignment horizontal="center" vertical="center"/>
    </xf>
    <xf numFmtId="0" fontId="18" fillId="7" borderId="9" xfId="0" applyFont="1" applyFill="1" applyBorder="1"/>
    <xf numFmtId="0" fontId="19" fillId="7" borderId="3" xfId="0" applyFont="1" applyFill="1" applyBorder="1" applyAlignment="1">
      <alignment horizontal="right"/>
    </xf>
    <xf numFmtId="164" fontId="19" fillId="7" borderId="3" xfId="0" applyNumberFormat="1" applyFont="1" applyFill="1" applyBorder="1" applyAlignment="1">
      <alignment horizontal="center" vertical="center"/>
    </xf>
    <xf numFmtId="0" fontId="20" fillId="7" borderId="11" xfId="0" applyFont="1" applyFill="1" applyBorder="1"/>
    <xf numFmtId="0" fontId="18" fillId="8" borderId="6" xfId="0" applyFont="1" applyFill="1" applyBorder="1"/>
    <xf numFmtId="164" fontId="18" fillId="8" borderId="6" xfId="0" applyNumberFormat="1" applyFont="1" applyFill="1" applyBorder="1" applyAlignment="1">
      <alignment horizontal="center" vertical="center"/>
    </xf>
    <xf numFmtId="0" fontId="18" fillId="8" borderId="1" xfId="0" applyFont="1" applyFill="1" applyBorder="1"/>
    <xf numFmtId="164" fontId="18" fillId="8" borderId="1" xfId="0" applyNumberFormat="1" applyFont="1" applyFill="1" applyBorder="1" applyAlignment="1">
      <alignment horizontal="center" vertical="center"/>
    </xf>
    <xf numFmtId="0" fontId="18" fillId="8" borderId="9" xfId="0" applyFont="1" applyFill="1" applyBorder="1"/>
    <xf numFmtId="14" fontId="18" fillId="8" borderId="1" xfId="0" applyNumberFormat="1" applyFont="1" applyFill="1" applyBorder="1"/>
    <xf numFmtId="0" fontId="19" fillId="8" borderId="3" xfId="0" applyFont="1" applyFill="1" applyBorder="1" applyAlignment="1">
      <alignment horizontal="right"/>
    </xf>
    <xf numFmtId="164" fontId="19" fillId="8" borderId="3" xfId="0" applyNumberFormat="1" applyFont="1" applyFill="1" applyBorder="1" applyAlignment="1">
      <alignment horizontal="center" vertical="center"/>
    </xf>
    <xf numFmtId="0" fontId="20" fillId="8" borderId="11" xfId="0" applyFont="1" applyFill="1" applyBorder="1"/>
    <xf numFmtId="0" fontId="18" fillId="6" borderId="1" xfId="0" applyFont="1" applyFill="1" applyBorder="1"/>
    <xf numFmtId="164" fontId="18" fillId="6" borderId="1" xfId="0" applyNumberFormat="1" applyFont="1" applyFill="1" applyBorder="1" applyAlignment="1">
      <alignment horizontal="center" vertical="center"/>
    </xf>
    <xf numFmtId="0" fontId="18" fillId="6" borderId="9" xfId="0" applyFont="1" applyFill="1" applyBorder="1"/>
    <xf numFmtId="0" fontId="19" fillId="6" borderId="3" xfId="0" applyFont="1" applyFill="1" applyBorder="1" applyAlignment="1">
      <alignment horizontal="right"/>
    </xf>
    <xf numFmtId="164" fontId="19" fillId="6" borderId="3" xfId="0" applyNumberFormat="1" applyFont="1" applyFill="1" applyBorder="1" applyAlignment="1">
      <alignment horizontal="center" vertical="center"/>
    </xf>
    <xf numFmtId="0" fontId="20" fillId="6" borderId="11" xfId="0" applyFont="1" applyFill="1" applyBorder="1"/>
    <xf numFmtId="0" fontId="18" fillId="6" borderId="6" xfId="0" applyFont="1" applyFill="1" applyBorder="1"/>
    <xf numFmtId="164" fontId="18" fillId="6" borderId="6" xfId="0" applyNumberFormat="1" applyFont="1" applyFill="1" applyBorder="1" applyAlignment="1">
      <alignment horizontal="center" vertical="center"/>
    </xf>
    <xf numFmtId="0" fontId="18" fillId="7" borderId="13" xfId="0" applyFont="1" applyFill="1" applyBorder="1"/>
    <xf numFmtId="164" fontId="18" fillId="7" borderId="13" xfId="0" applyNumberFormat="1" applyFont="1" applyFill="1" applyBorder="1" applyAlignment="1">
      <alignment horizontal="center" vertical="center"/>
    </xf>
    <xf numFmtId="0" fontId="18" fillId="7" borderId="14" xfId="0" applyFont="1" applyFill="1" applyBorder="1"/>
    <xf numFmtId="14" fontId="18" fillId="7" borderId="13" xfId="0" applyNumberFormat="1" applyFont="1" applyFill="1" applyBorder="1"/>
    <xf numFmtId="164" fontId="18" fillId="0" borderId="18" xfId="0" applyNumberFormat="1" applyFont="1" applyBorder="1" applyAlignment="1">
      <alignment horizontal="left" vertical="center"/>
    </xf>
    <xf numFmtId="164" fontId="18" fillId="9" borderId="6" xfId="0" applyNumberFormat="1" applyFont="1" applyFill="1" applyBorder="1" applyAlignment="1">
      <alignment horizontal="center" vertical="center"/>
    </xf>
    <xf numFmtId="0" fontId="18" fillId="9" borderId="7" xfId="0" applyFont="1" applyFill="1" applyBorder="1"/>
    <xf numFmtId="14" fontId="18" fillId="9" borderId="8" xfId="0" applyNumberFormat="1" applyFont="1" applyFill="1" applyBorder="1" applyAlignment="1">
      <alignment horizontal="right"/>
    </xf>
    <xf numFmtId="0" fontId="18" fillId="9" borderId="1" xfId="0" applyFont="1" applyFill="1" applyBorder="1" applyAlignment="1">
      <alignment horizontal="right"/>
    </xf>
    <xf numFmtId="164" fontId="18" fillId="9" borderId="1" xfId="0" applyNumberFormat="1" applyFont="1" applyFill="1" applyBorder="1" applyAlignment="1">
      <alignment horizontal="center" vertical="center"/>
    </xf>
    <xf numFmtId="0" fontId="18" fillId="9" borderId="9" xfId="0" applyFont="1" applyFill="1" applyBorder="1"/>
    <xf numFmtId="0" fontId="19" fillId="9" borderId="10" xfId="0" applyFont="1" applyFill="1" applyBorder="1" applyAlignment="1">
      <alignment horizontal="right"/>
    </xf>
    <xf numFmtId="0" fontId="19" fillId="9" borderId="3" xfId="0" applyFont="1" applyFill="1" applyBorder="1" applyAlignment="1">
      <alignment horizontal="right"/>
    </xf>
    <xf numFmtId="164" fontId="19" fillId="9" borderId="3" xfId="0" applyNumberFormat="1" applyFont="1" applyFill="1" applyBorder="1" applyAlignment="1">
      <alignment horizontal="center" vertical="center"/>
    </xf>
    <xf numFmtId="0" fontId="20" fillId="9" borderId="11" xfId="0" applyFont="1" applyFill="1" applyBorder="1"/>
    <xf numFmtId="0" fontId="18" fillId="6" borderId="13" xfId="0" applyFont="1" applyFill="1" applyBorder="1"/>
    <xf numFmtId="164" fontId="18" fillId="6" borderId="13" xfId="0" applyNumberFormat="1" applyFont="1" applyFill="1" applyBorder="1" applyAlignment="1">
      <alignment horizontal="center" vertical="center"/>
    </xf>
    <xf numFmtId="0" fontId="18" fillId="6" borderId="14" xfId="0" applyFont="1" applyFill="1" applyBorder="1"/>
    <xf numFmtId="14" fontId="18" fillId="6" borderId="8" xfId="0" applyNumberFormat="1" applyFont="1" applyFill="1" applyBorder="1"/>
    <xf numFmtId="0" fontId="19" fillId="6" borderId="10" xfId="0" applyFont="1" applyFill="1" applyBorder="1" applyAlignment="1">
      <alignment horizontal="right"/>
    </xf>
    <xf numFmtId="0" fontId="18" fillId="9" borderId="6" xfId="0" applyFont="1" applyFill="1" applyBorder="1"/>
    <xf numFmtId="0" fontId="18" fillId="8" borderId="8" xfId="0" applyFont="1" applyFill="1" applyBorder="1"/>
    <xf numFmtId="0" fontId="19" fillId="8" borderId="10" xfId="0" applyFont="1" applyFill="1" applyBorder="1" applyAlignment="1">
      <alignment horizontal="right"/>
    </xf>
    <xf numFmtId="0" fontId="18" fillId="5" borderId="6" xfId="0" applyFont="1" applyFill="1" applyBorder="1"/>
    <xf numFmtId="164" fontId="18" fillId="5" borderId="6" xfId="0" applyNumberFormat="1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right"/>
    </xf>
    <xf numFmtId="164" fontId="19" fillId="5" borderId="13" xfId="0" applyNumberFormat="1" applyFont="1" applyFill="1" applyBorder="1" applyAlignment="1">
      <alignment horizontal="center" vertical="center"/>
    </xf>
    <xf numFmtId="0" fontId="20" fillId="5" borderId="14" xfId="0" applyFont="1" applyFill="1" applyBorder="1"/>
    <xf numFmtId="0" fontId="19" fillId="8" borderId="13" xfId="0" applyFont="1" applyFill="1" applyBorder="1" applyAlignment="1">
      <alignment horizontal="right"/>
    </xf>
    <xf numFmtId="164" fontId="19" fillId="8" borderId="13" xfId="0" applyNumberFormat="1" applyFont="1" applyFill="1" applyBorder="1" applyAlignment="1">
      <alignment horizontal="center" vertical="center"/>
    </xf>
    <xf numFmtId="0" fontId="20" fillId="8" borderId="14" xfId="0" applyFont="1" applyFill="1" applyBorder="1"/>
    <xf numFmtId="0" fontId="18" fillId="9" borderId="4" xfId="0" applyFont="1" applyFill="1" applyBorder="1"/>
    <xf numFmtId="164" fontId="18" fillId="9" borderId="4" xfId="0" applyNumberFormat="1" applyFont="1" applyFill="1" applyBorder="1" applyAlignment="1">
      <alignment horizontal="center" vertical="center"/>
    </xf>
    <xf numFmtId="14" fontId="18" fillId="8" borderId="4" xfId="0" applyNumberFormat="1" applyFont="1" applyFill="1" applyBorder="1"/>
    <xf numFmtId="0" fontId="18" fillId="8" borderId="4" xfId="0" applyFont="1" applyFill="1" applyBorder="1"/>
    <xf numFmtId="164" fontId="18" fillId="8" borderId="4" xfId="0" applyNumberFormat="1" applyFont="1" applyFill="1" applyBorder="1" applyAlignment="1">
      <alignment horizontal="center" vertical="center"/>
    </xf>
    <xf numFmtId="0" fontId="18" fillId="8" borderId="16" xfId="0" applyFont="1" applyFill="1" applyBorder="1"/>
    <xf numFmtId="0" fontId="18" fillId="9" borderId="13" xfId="0" applyFont="1" applyFill="1" applyBorder="1"/>
    <xf numFmtId="164" fontId="18" fillId="9" borderId="13" xfId="0" applyNumberFormat="1" applyFont="1" applyFill="1" applyBorder="1" applyAlignment="1">
      <alignment horizontal="center" vertical="center"/>
    </xf>
    <xf numFmtId="0" fontId="18" fillId="9" borderId="14" xfId="0" applyFont="1" applyFill="1" applyBorder="1"/>
    <xf numFmtId="0" fontId="19" fillId="7" borderId="13" xfId="0" applyFont="1" applyFill="1" applyBorder="1" applyAlignment="1">
      <alignment horizontal="right"/>
    </xf>
    <xf numFmtId="164" fontId="19" fillId="7" borderId="13" xfId="0" applyNumberFormat="1" applyFont="1" applyFill="1" applyBorder="1" applyAlignment="1">
      <alignment horizontal="center" vertical="center"/>
    </xf>
    <xf numFmtId="0" fontId="20" fillId="7" borderId="14" xfId="0" applyFont="1" applyFill="1" applyBorder="1"/>
    <xf numFmtId="14" fontId="18" fillId="6" borderId="13" xfId="0" applyNumberFormat="1" applyFont="1" applyFill="1" applyBorder="1"/>
    <xf numFmtId="14" fontId="18" fillId="9" borderId="13" xfId="0" applyNumberFormat="1" applyFont="1" applyFill="1" applyBorder="1"/>
    <xf numFmtId="14" fontId="18" fillId="6" borderId="1" xfId="0" applyNumberFormat="1" applyFont="1" applyFill="1" applyBorder="1"/>
    <xf numFmtId="164" fontId="21" fillId="7" borderId="13" xfId="0" applyNumberFormat="1" applyFont="1" applyFill="1" applyBorder="1" applyAlignment="1">
      <alignment horizontal="center" vertical="center"/>
    </xf>
    <xf numFmtId="164" fontId="21" fillId="8" borderId="1" xfId="0" applyNumberFormat="1" applyFont="1" applyFill="1" applyBorder="1" applyAlignment="1">
      <alignment horizontal="center" vertical="center"/>
    </xf>
    <xf numFmtId="0" fontId="18" fillId="8" borderId="13" xfId="0" applyFont="1" applyFill="1" applyBorder="1"/>
    <xf numFmtId="164" fontId="21" fillId="8" borderId="13" xfId="0" applyNumberFormat="1" applyFont="1" applyFill="1" applyBorder="1" applyAlignment="1">
      <alignment horizontal="center" vertical="center"/>
    </xf>
    <xf numFmtId="14" fontId="18" fillId="8" borderId="13" xfId="0" applyNumberFormat="1" applyFont="1" applyFill="1" applyBorder="1"/>
    <xf numFmtId="164" fontId="18" fillId="8" borderId="13" xfId="0" applyNumberFormat="1" applyFont="1" applyFill="1" applyBorder="1" applyAlignment="1">
      <alignment horizontal="center" vertical="center"/>
    </xf>
    <xf numFmtId="14" fontId="18" fillId="7" borderId="1" xfId="0" applyNumberFormat="1" applyFont="1" applyFill="1" applyBorder="1"/>
    <xf numFmtId="0" fontId="18" fillId="9" borderId="1" xfId="0" applyFont="1" applyFill="1" applyBorder="1"/>
    <xf numFmtId="14" fontId="18" fillId="5" borderId="1" xfId="0" applyNumberFormat="1" applyFont="1" applyFill="1" applyBorder="1"/>
    <xf numFmtId="14" fontId="18" fillId="9" borderId="1" xfId="0" applyNumberFormat="1" applyFont="1" applyFill="1" applyBorder="1"/>
    <xf numFmtId="0" fontId="19" fillId="9" borderId="13" xfId="0" applyFont="1" applyFill="1" applyBorder="1" applyAlignment="1">
      <alignment horizontal="right"/>
    </xf>
    <xf numFmtId="164" fontId="19" fillId="9" borderId="13" xfId="0" applyNumberFormat="1" applyFont="1" applyFill="1" applyBorder="1" applyAlignment="1">
      <alignment horizontal="center" vertical="center"/>
    </xf>
    <xf numFmtId="0" fontId="20" fillId="9" borderId="13" xfId="0" applyFont="1" applyFill="1" applyBorder="1"/>
    <xf numFmtId="0" fontId="19" fillId="7" borderId="1" xfId="0" applyFont="1" applyFill="1" applyBorder="1" applyAlignment="1">
      <alignment horizontal="right"/>
    </xf>
    <xf numFmtId="164" fontId="19" fillId="7" borderId="1" xfId="0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2" borderId="0" xfId="0" applyFont="1" applyFill="1" applyAlignment="1">
      <alignment horizontal="right"/>
    </xf>
    <xf numFmtId="164" fontId="19" fillId="2" borderId="0" xfId="0" applyNumberFormat="1" applyFont="1" applyFill="1" applyAlignment="1">
      <alignment horizontal="center" vertical="center"/>
    </xf>
    <xf numFmtId="0" fontId="0" fillId="6" borderId="7" xfId="0" applyFill="1" applyBorder="1"/>
    <xf numFmtId="0" fontId="0" fillId="7" borderId="9" xfId="0" applyFill="1" applyBorder="1"/>
    <xf numFmtId="0" fontId="0" fillId="7" borderId="14" xfId="0" applyFill="1" applyBorder="1"/>
    <xf numFmtId="0" fontId="0" fillId="8" borderId="14" xfId="0" applyFill="1" applyBorder="1"/>
    <xf numFmtId="0" fontId="0" fillId="5" borderId="9" xfId="0" applyFill="1" applyBorder="1"/>
    <xf numFmtId="16" fontId="18" fillId="8" borderId="1" xfId="0" applyNumberFormat="1" applyFont="1" applyFill="1" applyBorder="1"/>
    <xf numFmtId="0" fontId="0" fillId="8" borderId="9" xfId="0" applyFill="1" applyBorder="1"/>
    <xf numFmtId="14" fontId="18" fillId="6" borderId="12" xfId="0" applyNumberFormat="1" applyFont="1" applyFill="1" applyBorder="1"/>
    <xf numFmtId="0" fontId="0" fillId="6" borderId="14" xfId="0" applyFill="1" applyBorder="1"/>
    <xf numFmtId="0" fontId="0" fillId="6" borderId="9" xfId="0" applyFill="1" applyBorder="1"/>
    <xf numFmtId="0" fontId="12" fillId="7" borderId="14" xfId="0" applyFont="1" applyFill="1" applyBorder="1"/>
    <xf numFmtId="0" fontId="0" fillId="5" borderId="14" xfId="0" applyFill="1" applyBorder="1"/>
    <xf numFmtId="0" fontId="0" fillId="9" borderId="14" xfId="0" applyFill="1" applyBorder="1"/>
    <xf numFmtId="16" fontId="18" fillId="7" borderId="1" xfId="0" applyNumberFormat="1" applyFont="1" applyFill="1" applyBorder="1"/>
    <xf numFmtId="0" fontId="18" fillId="7" borderId="4" xfId="0" applyFont="1" applyFill="1" applyBorder="1"/>
    <xf numFmtId="164" fontId="18" fillId="7" borderId="4" xfId="0" applyNumberFormat="1" applyFont="1" applyFill="1" applyBorder="1" applyAlignment="1">
      <alignment horizontal="center" vertical="center"/>
    </xf>
    <xf numFmtId="14" fontId="18" fillId="7" borderId="4" xfId="0" applyNumberFormat="1" applyFont="1" applyFill="1" applyBorder="1"/>
    <xf numFmtId="0" fontId="0" fillId="7" borderId="16" xfId="0" applyFill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 vertical="center"/>
    </xf>
    <xf numFmtId="0" fontId="0" fillId="7" borderId="7" xfId="0" applyFill="1" applyBorder="1"/>
    <xf numFmtId="14" fontId="18" fillId="9" borderId="4" xfId="0" applyNumberFormat="1" applyFont="1" applyFill="1" applyBorder="1"/>
    <xf numFmtId="0" fontId="0" fillId="9" borderId="16" xfId="0" applyFill="1" applyBorder="1"/>
    <xf numFmtId="14" fontId="0" fillId="7" borderId="4" xfId="0" applyNumberFormat="1" applyFill="1" applyBorder="1"/>
    <xf numFmtId="164" fontId="0" fillId="7" borderId="4" xfId="0" applyNumberFormat="1" applyFill="1" applyBorder="1" applyAlignment="1">
      <alignment horizontal="center" vertical="center"/>
    </xf>
    <xf numFmtId="16" fontId="18" fillId="6" borderId="8" xfId="0" applyNumberFormat="1" applyFont="1" applyFill="1" applyBorder="1"/>
    <xf numFmtId="0" fontId="0" fillId="8" borderId="1" xfId="0" applyFill="1" applyBorder="1"/>
    <xf numFmtId="0" fontId="0" fillId="8" borderId="15" xfId="0" applyFill="1" applyBorder="1"/>
    <xf numFmtId="14" fontId="18" fillId="8" borderId="6" xfId="0" applyNumberFormat="1" applyFont="1" applyFill="1" applyBorder="1"/>
    <xf numFmtId="0" fontId="0" fillId="8" borderId="7" xfId="0" applyFill="1" applyBorder="1"/>
    <xf numFmtId="0" fontId="18" fillId="6" borderId="4" xfId="0" applyFont="1" applyFill="1" applyBorder="1"/>
    <xf numFmtId="164" fontId="18" fillId="6" borderId="4" xfId="0" applyNumberFormat="1" applyFont="1" applyFill="1" applyBorder="1" applyAlignment="1">
      <alignment horizontal="center" vertical="center"/>
    </xf>
    <xf numFmtId="0" fontId="0" fillId="6" borderId="16" xfId="0" applyFill="1" applyBorder="1"/>
    <xf numFmtId="14" fontId="18" fillId="5" borderId="6" xfId="0" applyNumberFormat="1" applyFont="1" applyFill="1" applyBorder="1"/>
    <xf numFmtId="0" fontId="0" fillId="5" borderId="7" xfId="0" applyFill="1" applyBorder="1"/>
    <xf numFmtId="14" fontId="0" fillId="6" borderId="13" xfId="0" applyNumberFormat="1" applyFill="1" applyBorder="1"/>
    <xf numFmtId="14" fontId="0" fillId="8" borderId="1" xfId="0" applyNumberFormat="1" applyFill="1" applyBorder="1"/>
    <xf numFmtId="14" fontId="18" fillId="6" borderId="5" xfId="0" applyNumberFormat="1" applyFont="1" applyFill="1" applyBorder="1"/>
    <xf numFmtId="0" fontId="12" fillId="8" borderId="14" xfId="0" applyFont="1" applyFill="1" applyBorder="1"/>
    <xf numFmtId="0" fontId="0" fillId="8" borderId="16" xfId="0" applyFill="1" applyBorder="1"/>
    <xf numFmtId="0" fontId="0" fillId="5" borderId="1" xfId="0" applyFill="1" applyBorder="1"/>
    <xf numFmtId="16" fontId="18" fillId="5" borderId="1" xfId="0" applyNumberFormat="1" applyFont="1" applyFill="1" applyBorder="1"/>
    <xf numFmtId="16" fontId="18" fillId="5" borderId="6" xfId="0" applyNumberFormat="1" applyFont="1" applyFill="1" applyBorder="1"/>
    <xf numFmtId="0" fontId="12" fillId="8" borderId="9" xfId="0" applyFont="1" applyFill="1" applyBorder="1"/>
    <xf numFmtId="14" fontId="0" fillId="5" borderId="14" xfId="0" applyNumberFormat="1" applyFill="1" applyBorder="1"/>
    <xf numFmtId="16" fontId="18" fillId="5" borderId="4" xfId="0" applyNumberFormat="1" applyFont="1" applyFill="1" applyBorder="1"/>
    <xf numFmtId="0" fontId="18" fillId="5" borderId="4" xfId="0" applyFont="1" applyFill="1" applyBorder="1"/>
    <xf numFmtId="164" fontId="18" fillId="5" borderId="4" xfId="0" applyNumberFormat="1" applyFont="1" applyFill="1" applyBorder="1" applyAlignment="1">
      <alignment horizontal="center" vertical="center"/>
    </xf>
    <xf numFmtId="0" fontId="0" fillId="5" borderId="15" xfId="0" applyFill="1" applyBorder="1"/>
    <xf numFmtId="14" fontId="18" fillId="9" borderId="6" xfId="0" applyNumberFormat="1" applyFont="1" applyFill="1" applyBorder="1"/>
    <xf numFmtId="0" fontId="0" fillId="9" borderId="7" xfId="0" applyFill="1" applyBorder="1"/>
    <xf numFmtId="16" fontId="0" fillId="6" borderId="9" xfId="0" applyNumberFormat="1" applyFill="1" applyBorder="1"/>
    <xf numFmtId="14" fontId="18" fillId="7" borderId="5" xfId="0" applyNumberFormat="1" applyFont="1" applyFill="1" applyBorder="1"/>
    <xf numFmtId="14" fontId="18" fillId="7" borderId="20" xfId="0" applyNumberFormat="1" applyFont="1" applyFill="1" applyBorder="1"/>
    <xf numFmtId="14" fontId="18" fillId="7" borderId="8" xfId="0" applyNumberFormat="1" applyFont="1" applyFill="1" applyBorder="1"/>
    <xf numFmtId="14" fontId="0" fillId="7" borderId="8" xfId="0" applyNumberFormat="1" applyFill="1" applyBorder="1" applyAlignment="1">
      <alignment horizontal="right"/>
    </xf>
    <xf numFmtId="14" fontId="18" fillId="7" borderId="12" xfId="0" applyNumberFormat="1" applyFont="1" applyFill="1" applyBorder="1"/>
    <xf numFmtId="0" fontId="19" fillId="7" borderId="10" xfId="0" applyFont="1" applyFill="1" applyBorder="1" applyAlignment="1">
      <alignment horizontal="right"/>
    </xf>
    <xf numFmtId="0" fontId="19" fillId="6" borderId="12" xfId="0" applyFont="1" applyFill="1" applyBorder="1" applyAlignment="1">
      <alignment horizontal="right"/>
    </xf>
    <xf numFmtId="0" fontId="19" fillId="6" borderId="13" xfId="0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center" vertical="center"/>
    </xf>
    <xf numFmtId="0" fontId="20" fillId="6" borderId="14" xfId="0" applyFont="1" applyFill="1" applyBorder="1"/>
    <xf numFmtId="0" fontId="18" fillId="9" borderId="16" xfId="0" applyFont="1" applyFill="1" applyBorder="1"/>
    <xf numFmtId="14" fontId="0" fillId="6" borderId="20" xfId="0" applyNumberFormat="1" applyFill="1" applyBorder="1"/>
    <xf numFmtId="14" fontId="18" fillId="5" borderId="17" xfId="0" applyNumberFormat="1" applyFont="1" applyFill="1" applyBorder="1"/>
    <xf numFmtId="0" fontId="18" fillId="5" borderId="17" xfId="0" applyFont="1" applyFill="1" applyBorder="1"/>
    <xf numFmtId="164" fontId="18" fillId="5" borderId="17" xfId="0" applyNumberFormat="1" applyFont="1" applyFill="1" applyBorder="1" applyAlignment="1">
      <alignment horizontal="center" vertical="center"/>
    </xf>
    <xf numFmtId="0" fontId="18" fillId="5" borderId="19" xfId="0" applyFont="1" applyFill="1" applyBorder="1"/>
    <xf numFmtId="14" fontId="0" fillId="6" borderId="8" xfId="0" applyNumberFormat="1" applyFill="1" applyBorder="1"/>
    <xf numFmtId="14" fontId="18" fillId="6" borderId="20" xfId="0" applyNumberFormat="1" applyFont="1" applyFill="1" applyBorder="1"/>
    <xf numFmtId="4" fontId="4" fillId="0" borderId="0" xfId="0" applyNumberFormat="1" applyFont="1"/>
    <xf numFmtId="164" fontId="18" fillId="3" borderId="13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3" borderId="0" xfId="0" applyFill="1"/>
    <xf numFmtId="0" fontId="0" fillId="10" borderId="0" xfId="0" applyFill="1"/>
    <xf numFmtId="164" fontId="18" fillId="10" borderId="13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center"/>
    </xf>
    <xf numFmtId="164" fontId="18" fillId="10" borderId="17" xfId="0" applyNumberFormat="1" applyFont="1" applyFill="1" applyBorder="1" applyAlignment="1">
      <alignment horizontal="center" vertical="center"/>
    </xf>
    <xf numFmtId="164" fontId="18" fillId="10" borderId="4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 vertical="center"/>
    </xf>
    <xf numFmtId="0" fontId="0" fillId="2" borderId="0" xfId="0" applyFill="1"/>
    <xf numFmtId="164" fontId="18" fillId="2" borderId="1" xfId="0" applyNumberFormat="1" applyFont="1" applyFill="1" applyBorder="1" applyAlignment="1">
      <alignment horizontal="center" vertical="center"/>
    </xf>
    <xf numFmtId="164" fontId="18" fillId="2" borderId="13" xfId="0" applyNumberFormat="1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0" fillId="11" borderId="0" xfId="0" applyFill="1"/>
    <xf numFmtId="164" fontId="18" fillId="11" borderId="13" xfId="0" applyNumberFormat="1" applyFont="1" applyFill="1" applyBorder="1" applyAlignment="1">
      <alignment horizontal="center" vertical="center"/>
    </xf>
    <xf numFmtId="164" fontId="18" fillId="11" borderId="4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0" fontId="0" fillId="12" borderId="0" xfId="0" applyFill="1"/>
    <xf numFmtId="164" fontId="18" fillId="12" borderId="4" xfId="0" applyNumberFormat="1" applyFont="1" applyFill="1" applyBorder="1" applyAlignment="1">
      <alignment horizontal="center" vertical="center"/>
    </xf>
    <xf numFmtId="164" fontId="18" fillId="12" borderId="1" xfId="0" applyNumberFormat="1" applyFont="1" applyFill="1" applyBorder="1" applyAlignment="1">
      <alignment horizontal="center" vertical="center"/>
    </xf>
    <xf numFmtId="164" fontId="18" fillId="12" borderId="6" xfId="0" applyNumberFormat="1" applyFont="1" applyFill="1" applyBorder="1" applyAlignment="1">
      <alignment horizontal="center" vertical="center"/>
    </xf>
    <xf numFmtId="164" fontId="18" fillId="12" borderId="13" xfId="0" applyNumberFormat="1" applyFont="1" applyFill="1" applyBorder="1" applyAlignment="1">
      <alignment horizontal="center" vertical="center"/>
    </xf>
    <xf numFmtId="0" fontId="0" fillId="13" borderId="0" xfId="0" applyFill="1"/>
    <xf numFmtId="164" fontId="18" fillId="13" borderId="4" xfId="0" applyNumberFormat="1" applyFont="1" applyFill="1" applyBorder="1" applyAlignment="1">
      <alignment horizontal="center" vertical="center"/>
    </xf>
    <xf numFmtId="164" fontId="18" fillId="13" borderId="6" xfId="0" applyNumberFormat="1" applyFont="1" applyFill="1" applyBorder="1" applyAlignment="1">
      <alignment horizontal="center" vertical="center"/>
    </xf>
    <xf numFmtId="164" fontId="18" fillId="13" borderId="13" xfId="0" applyNumberFormat="1" applyFont="1" applyFill="1" applyBorder="1" applyAlignment="1">
      <alignment horizontal="center" vertical="center"/>
    </xf>
    <xf numFmtId="164" fontId="18" fillId="13" borderId="1" xfId="0" applyNumberFormat="1" applyFont="1" applyFill="1" applyBorder="1" applyAlignment="1">
      <alignment horizontal="center" vertical="center"/>
    </xf>
    <xf numFmtId="0" fontId="0" fillId="14" borderId="0" xfId="0" applyFill="1"/>
    <xf numFmtId="164" fontId="18" fillId="14" borderId="13" xfId="0" applyNumberFormat="1" applyFont="1" applyFill="1" applyBorder="1" applyAlignment="1">
      <alignment horizontal="center" vertical="center"/>
    </xf>
    <xf numFmtId="164" fontId="18" fillId="14" borderId="1" xfId="0" applyNumberFormat="1" applyFont="1" applyFill="1" applyBorder="1" applyAlignment="1">
      <alignment horizontal="center" vertical="center"/>
    </xf>
    <xf numFmtId="0" fontId="0" fillId="15" borderId="0" xfId="0" applyFill="1"/>
    <xf numFmtId="164" fontId="18" fillId="15" borderId="4" xfId="0" applyNumberFormat="1" applyFont="1" applyFill="1" applyBorder="1" applyAlignment="1">
      <alignment horizontal="center" vertical="center"/>
    </xf>
    <xf numFmtId="164" fontId="18" fillId="15" borderId="1" xfId="0" applyNumberFormat="1" applyFont="1" applyFill="1" applyBorder="1" applyAlignment="1">
      <alignment horizontal="center" vertical="center"/>
    </xf>
    <xf numFmtId="164" fontId="19" fillId="15" borderId="3" xfId="0" applyNumberFormat="1" applyFont="1" applyFill="1" applyBorder="1" applyAlignment="1">
      <alignment horizontal="center" vertical="center"/>
    </xf>
    <xf numFmtId="164" fontId="21" fillId="15" borderId="13" xfId="0" applyNumberFormat="1" applyFont="1" applyFill="1" applyBorder="1" applyAlignment="1">
      <alignment horizontal="center" vertical="center"/>
    </xf>
    <xf numFmtId="0" fontId="0" fillId="16" borderId="0" xfId="0" applyFill="1"/>
    <xf numFmtId="164" fontId="21" fillId="16" borderId="13" xfId="0" applyNumberFormat="1" applyFont="1" applyFill="1" applyBorder="1" applyAlignment="1">
      <alignment horizontal="center" vertical="center"/>
    </xf>
    <xf numFmtId="164" fontId="18" fillId="16" borderId="4" xfId="0" applyNumberFormat="1" applyFont="1" applyFill="1" applyBorder="1" applyAlignment="1">
      <alignment horizontal="center" vertical="center"/>
    </xf>
    <xf numFmtId="164" fontId="18" fillId="16" borderId="1" xfId="0" applyNumberFormat="1" applyFont="1" applyFill="1" applyBorder="1" applyAlignment="1">
      <alignment horizontal="center" vertical="center"/>
    </xf>
    <xf numFmtId="164" fontId="18" fillId="16" borderId="13" xfId="0" applyNumberFormat="1" applyFont="1" applyFill="1" applyBorder="1" applyAlignment="1">
      <alignment horizontal="center" vertical="center"/>
    </xf>
    <xf numFmtId="164" fontId="18" fillId="14" borderId="6" xfId="0" applyNumberFormat="1" applyFont="1" applyFill="1" applyBorder="1" applyAlignment="1">
      <alignment horizontal="center" vertical="center"/>
    </xf>
    <xf numFmtId="0" fontId="0" fillId="17" borderId="0" xfId="0" applyFill="1"/>
    <xf numFmtId="164" fontId="18" fillId="17" borderId="1" xfId="0" applyNumberFormat="1" applyFont="1" applyFill="1" applyBorder="1" applyAlignment="1">
      <alignment horizontal="center" vertical="center"/>
    </xf>
    <xf numFmtId="164" fontId="21" fillId="17" borderId="13" xfId="0" applyNumberFormat="1" applyFont="1" applyFill="1" applyBorder="1" applyAlignment="1">
      <alignment horizontal="center" vertical="center"/>
    </xf>
    <xf numFmtId="164" fontId="18" fillId="17" borderId="4" xfId="0" applyNumberFormat="1" applyFont="1" applyFill="1" applyBorder="1" applyAlignment="1">
      <alignment horizontal="center" vertical="center"/>
    </xf>
    <xf numFmtId="164" fontId="21" fillId="17" borderId="1" xfId="0" applyNumberFormat="1" applyFont="1" applyFill="1" applyBorder="1" applyAlignment="1">
      <alignment horizontal="center" vertical="center"/>
    </xf>
    <xf numFmtId="164" fontId="18" fillId="17" borderId="13" xfId="0" applyNumberFormat="1" applyFont="1" applyFill="1" applyBorder="1" applyAlignment="1">
      <alignment horizontal="center" vertical="center"/>
    </xf>
    <xf numFmtId="164" fontId="18" fillId="17" borderId="6" xfId="0" applyNumberFormat="1" applyFont="1" applyFill="1" applyBorder="1" applyAlignment="1">
      <alignment horizontal="center" vertical="center"/>
    </xf>
    <xf numFmtId="0" fontId="0" fillId="18" borderId="0" xfId="0" applyFill="1"/>
    <xf numFmtId="164" fontId="18" fillId="18" borderId="13" xfId="0" applyNumberFormat="1" applyFont="1" applyFill="1" applyBorder="1" applyAlignment="1">
      <alignment horizontal="center" vertical="center"/>
    </xf>
    <xf numFmtId="164" fontId="18" fillId="18" borderId="1" xfId="0" applyNumberFormat="1" applyFont="1" applyFill="1" applyBorder="1" applyAlignment="1">
      <alignment horizontal="center" vertical="center"/>
    </xf>
    <xf numFmtId="164" fontId="18" fillId="18" borderId="4" xfId="0" applyNumberFormat="1" applyFont="1" applyFill="1" applyBorder="1" applyAlignment="1">
      <alignment horizontal="center" vertical="center"/>
    </xf>
    <xf numFmtId="164" fontId="0" fillId="18" borderId="4" xfId="0" applyNumberFormat="1" applyFill="1" applyBorder="1" applyAlignment="1">
      <alignment horizontal="center" vertical="center"/>
    </xf>
    <xf numFmtId="164" fontId="18" fillId="18" borderId="6" xfId="0" applyNumberFormat="1" applyFont="1" applyFill="1" applyBorder="1" applyAlignment="1">
      <alignment horizontal="center" vertical="center"/>
    </xf>
    <xf numFmtId="0" fontId="0" fillId="19" borderId="0" xfId="0" applyFill="1"/>
    <xf numFmtId="164" fontId="18" fillId="19" borderId="1" xfId="0" applyNumberFormat="1" applyFont="1" applyFill="1" applyBorder="1" applyAlignment="1">
      <alignment horizontal="center" vertical="center"/>
    </xf>
    <xf numFmtId="164" fontId="18" fillId="19" borderId="13" xfId="0" applyNumberFormat="1" applyFont="1" applyFill="1" applyBorder="1" applyAlignment="1">
      <alignment horizontal="center" vertical="center"/>
    </xf>
    <xf numFmtId="164" fontId="18" fillId="19" borderId="6" xfId="0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3" fillId="0" borderId="1" xfId="0" applyNumberFormat="1" applyFont="1" applyBorder="1"/>
    <xf numFmtId="4" fontId="3" fillId="0" borderId="1" xfId="1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/>
    <xf numFmtId="4" fontId="4" fillId="0" borderId="1" xfId="0" applyNumberFormat="1" applyFont="1" applyBorder="1"/>
    <xf numFmtId="4" fontId="4" fillId="0" borderId="1" xfId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20" borderId="0" xfId="0" applyFont="1" applyFill="1"/>
    <xf numFmtId="0" fontId="4" fillId="21" borderId="0" xfId="0" applyFont="1" applyFill="1"/>
    <xf numFmtId="0" fontId="4" fillId="23" borderId="0" xfId="0" applyFont="1" applyFill="1"/>
    <xf numFmtId="0" fontId="3" fillId="23" borderId="0" xfId="0" applyFont="1" applyFill="1"/>
    <xf numFmtId="0" fontId="3" fillId="21" borderId="0" xfId="0" applyFont="1" applyFill="1"/>
    <xf numFmtId="0" fontId="3" fillId="0" borderId="21" xfId="0" applyFont="1" applyBorder="1"/>
    <xf numFmtId="0" fontId="3" fillId="0" borderId="21" xfId="0" applyFont="1" applyFill="1" applyBorder="1"/>
    <xf numFmtId="0" fontId="4" fillId="0" borderId="21" xfId="0" applyFont="1" applyBorder="1"/>
    <xf numFmtId="4" fontId="22" fillId="0" borderId="22" xfId="1" applyNumberFormat="1" applyFont="1" applyBorder="1"/>
    <xf numFmtId="4" fontId="23" fillId="0" borderId="22" xfId="0" applyNumberFormat="1" applyFont="1" applyBorder="1" applyAlignment="1">
      <alignment horizontal="right"/>
    </xf>
    <xf numFmtId="8" fontId="3" fillId="0" borderId="22" xfId="0" applyNumberFormat="1" applyFont="1" applyBorder="1" applyAlignment="1">
      <alignment horizontal="right"/>
    </xf>
    <xf numFmtId="4" fontId="4" fillId="0" borderId="17" xfId="0" applyNumberFormat="1" applyFont="1" applyBorder="1"/>
    <xf numFmtId="0" fontId="3" fillId="0" borderId="17" xfId="0" applyFont="1" applyBorder="1"/>
    <xf numFmtId="4" fontId="3" fillId="0" borderId="17" xfId="0" applyNumberFormat="1" applyFont="1" applyBorder="1"/>
    <xf numFmtId="8" fontId="4" fillId="0" borderId="17" xfId="1" applyNumberFormat="1" applyFont="1" applyBorder="1"/>
    <xf numFmtId="8" fontId="8" fillId="0" borderId="17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4" fillId="0" borderId="17" xfId="0" applyNumberFormat="1" applyFont="1" applyBorder="1"/>
    <xf numFmtId="0" fontId="4" fillId="0" borderId="17" xfId="0" applyFont="1" applyBorder="1"/>
    <xf numFmtId="0" fontId="0" fillId="0" borderId="17" xfId="0" applyBorder="1"/>
    <xf numFmtId="4" fontId="3" fillId="0" borderId="1" xfId="1" applyNumberFormat="1" applyFont="1" applyFill="1" applyBorder="1" applyAlignment="1">
      <alignment horizontal="right"/>
    </xf>
    <xf numFmtId="8" fontId="3" fillId="0" borderId="1" xfId="0" applyNumberFormat="1" applyFont="1" applyBorder="1" applyAlignment="1">
      <alignment horizontal="center" wrapText="1"/>
    </xf>
    <xf numFmtId="8" fontId="3" fillId="0" borderId="1" xfId="1" applyNumberFormat="1" applyFont="1" applyBorder="1" applyAlignment="1">
      <alignment horizontal="center" wrapText="1"/>
    </xf>
    <xf numFmtId="8" fontId="4" fillId="0" borderId="1" xfId="1" applyNumberFormat="1" applyFont="1" applyBorder="1" applyAlignment="1">
      <alignment horizontal="center" wrapText="1"/>
    </xf>
    <xf numFmtId="8" fontId="3" fillId="0" borderId="0" xfId="0" applyNumberFormat="1" applyFont="1" applyAlignment="1">
      <alignment horizontal="center" wrapText="1"/>
    </xf>
    <xf numFmtId="8" fontId="3" fillId="0" borderId="1" xfId="0" applyNumberFormat="1" applyFont="1" applyFill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center" wrapText="1"/>
    </xf>
    <xf numFmtId="8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8" fontId="3" fillId="0" borderId="1" xfId="0" applyNumberFormat="1" applyFont="1" applyBorder="1" applyAlignment="1">
      <alignment horizontal="center" wrapText="1" shrinkToFit="1"/>
    </xf>
    <xf numFmtId="4" fontId="11" fillId="0" borderId="22" xfId="1" applyNumberFormat="1" applyFont="1" applyFill="1" applyBorder="1"/>
    <xf numFmtId="4" fontId="11" fillId="0" borderId="22" xfId="1" applyNumberFormat="1" applyFont="1" applyBorder="1"/>
    <xf numFmtId="0" fontId="2" fillId="0" borderId="0" xfId="0" applyFont="1" applyAlignment="1">
      <alignment horizontal="center"/>
    </xf>
    <xf numFmtId="0" fontId="4" fillId="2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4" fillId="0" borderId="22" xfId="1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left" wrapText="1"/>
    </xf>
    <xf numFmtId="0" fontId="3" fillId="7" borderId="21" xfId="0" applyFont="1" applyFill="1" applyBorder="1"/>
    <xf numFmtId="0" fontId="2" fillId="0" borderId="17" xfId="0" applyFont="1" applyBorder="1" applyAlignment="1">
      <alignment horizontal="center" wrapText="1"/>
    </xf>
    <xf numFmtId="4" fontId="11" fillId="16" borderId="22" xfId="1" applyNumberFormat="1" applyFont="1" applyFill="1" applyBorder="1"/>
    <xf numFmtId="4" fontId="3" fillId="16" borderId="1" xfId="0" applyNumberFormat="1" applyFont="1" applyFill="1" applyBorder="1" applyAlignment="1">
      <alignment horizontal="right"/>
    </xf>
    <xf numFmtId="0" fontId="13" fillId="16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164" fontId="13" fillId="16" borderId="17" xfId="0" applyNumberFormat="1" applyFont="1" applyFill="1" applyBorder="1" applyAlignment="1">
      <alignment vertical="center"/>
    </xf>
    <xf numFmtId="4" fontId="26" fillId="0" borderId="22" xfId="1" applyNumberFormat="1" applyFont="1" applyBorder="1" applyAlignment="1">
      <alignment horizontal="right"/>
    </xf>
    <xf numFmtId="4" fontId="26" fillId="0" borderId="22" xfId="1" applyNumberFormat="1" applyFont="1" applyFill="1" applyBorder="1" applyAlignment="1">
      <alignment horizontal="right"/>
    </xf>
    <xf numFmtId="4" fontId="11" fillId="0" borderId="22" xfId="1" applyNumberFormat="1" applyFont="1" applyFill="1" applyBorder="1" applyAlignment="1">
      <alignment horizontal="right"/>
    </xf>
    <xf numFmtId="4" fontId="4" fillId="20" borderId="1" xfId="0" applyNumberFormat="1" applyFont="1" applyFill="1" applyBorder="1"/>
    <xf numFmtId="4" fontId="25" fillId="20" borderId="22" xfId="1" applyNumberFormat="1" applyFont="1" applyFill="1" applyBorder="1"/>
    <xf numFmtId="4" fontId="4" fillId="20" borderId="1" xfId="0" applyNumberFormat="1" applyFont="1" applyFill="1" applyBorder="1" applyAlignment="1">
      <alignment horizontal="right"/>
    </xf>
  </cellXfs>
  <cellStyles count="5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FF99CC"/>
      <color rgb="FFFF3399"/>
      <color rgb="FF008A3E"/>
      <color rgb="FFFFFF99"/>
      <color rgb="FFFF9D93"/>
      <color rgb="FF00FF00"/>
      <color rgb="FFFF33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topLeftCell="A55" zoomScale="110" zoomScaleNormal="110" workbookViewId="0">
      <selection activeCell="C77" sqref="C77"/>
    </sheetView>
  </sheetViews>
  <sheetFormatPr defaultColWidth="11.25" defaultRowHeight="15.75" x14ac:dyDescent="0.25"/>
  <cols>
    <col min="1" max="1" width="11.25" customWidth="1"/>
    <col min="2" max="2" width="39.125" customWidth="1"/>
    <col min="3" max="3" width="17.875" style="290" customWidth="1"/>
    <col min="4" max="4" width="14.625" customWidth="1"/>
    <col min="5" max="5" width="15.5" customWidth="1"/>
    <col min="6" max="6" width="44.875" style="300" customWidth="1"/>
    <col min="7" max="7" width="7.875" customWidth="1"/>
    <col min="8" max="8" width="18.125" bestFit="1" customWidth="1"/>
  </cols>
  <sheetData>
    <row r="1" spans="1:9" ht="18" x14ac:dyDescent="0.25">
      <c r="A1" s="304" t="s">
        <v>240</v>
      </c>
      <c r="B1" s="304"/>
      <c r="C1" s="304"/>
      <c r="D1" s="304"/>
      <c r="E1" s="304"/>
      <c r="F1" s="304"/>
    </row>
    <row r="2" spans="1:9" ht="18" x14ac:dyDescent="0.25">
      <c r="A2" s="304" t="s">
        <v>239</v>
      </c>
      <c r="B2" s="304"/>
      <c r="C2" s="304"/>
      <c r="D2" s="304"/>
      <c r="E2" s="304"/>
      <c r="F2" s="304"/>
    </row>
    <row r="3" spans="1:9" ht="36" x14ac:dyDescent="0.25">
      <c r="A3" s="3"/>
      <c r="B3" s="3"/>
      <c r="C3" s="311" t="s">
        <v>238</v>
      </c>
      <c r="D3" s="4" t="s">
        <v>237</v>
      </c>
      <c r="E3" s="4" t="s">
        <v>236</v>
      </c>
      <c r="F3" s="11"/>
    </row>
    <row r="4" spans="1:9" x14ac:dyDescent="0.25">
      <c r="A4" s="271" t="s">
        <v>0</v>
      </c>
      <c r="B4" s="271"/>
      <c r="C4" s="282"/>
      <c r="D4" s="197"/>
      <c r="E4" s="262"/>
      <c r="F4" s="11"/>
    </row>
    <row r="5" spans="1:9" ht="46.5" x14ac:dyDescent="0.25">
      <c r="A5" s="1"/>
      <c r="B5" s="276" t="s">
        <v>305</v>
      </c>
      <c r="C5" s="263">
        <v>822</v>
      </c>
      <c r="D5" s="317">
        <v>492</v>
      </c>
      <c r="E5" s="265">
        <v>672</v>
      </c>
      <c r="F5" s="301" t="s">
        <v>318</v>
      </c>
    </row>
    <row r="6" spans="1:9" x14ac:dyDescent="0.25">
      <c r="A6" s="1"/>
      <c r="B6" s="276" t="s">
        <v>3</v>
      </c>
      <c r="C6" s="263">
        <v>50</v>
      </c>
      <c r="D6" s="317">
        <v>63.9</v>
      </c>
      <c r="E6" s="264">
        <v>70</v>
      </c>
      <c r="F6" s="293" t="s">
        <v>250</v>
      </c>
    </row>
    <row r="7" spans="1:9" x14ac:dyDescent="0.25">
      <c r="A7" s="1"/>
      <c r="B7" s="276" t="s">
        <v>303</v>
      </c>
      <c r="C7" s="263">
        <v>200</v>
      </c>
      <c r="D7" s="318">
        <v>177.5</v>
      </c>
      <c r="E7" s="291">
        <v>177.5</v>
      </c>
      <c r="F7" s="293"/>
    </row>
    <row r="8" spans="1:9" x14ac:dyDescent="0.25">
      <c r="A8" s="1"/>
      <c r="B8" s="276" t="s">
        <v>249</v>
      </c>
      <c r="C8" s="263">
        <v>100</v>
      </c>
      <c r="D8" s="317">
        <v>77.5</v>
      </c>
      <c r="E8" s="264">
        <v>80</v>
      </c>
      <c r="F8" s="293" t="s">
        <v>319</v>
      </c>
    </row>
    <row r="9" spans="1:9" x14ac:dyDescent="0.25">
      <c r="A9" s="1"/>
      <c r="B9" s="276" t="s">
        <v>247</v>
      </c>
      <c r="C9" s="263">
        <v>20</v>
      </c>
      <c r="D9" s="318">
        <v>5</v>
      </c>
      <c r="E9" s="264">
        <v>5</v>
      </c>
      <c r="F9" s="293" t="s">
        <v>248</v>
      </c>
    </row>
    <row r="10" spans="1:9" x14ac:dyDescent="0.25">
      <c r="A10" s="1"/>
      <c r="B10" s="276" t="s">
        <v>306</v>
      </c>
      <c r="C10" s="266">
        <v>40</v>
      </c>
      <c r="D10" s="317">
        <v>31.65</v>
      </c>
      <c r="E10" s="264">
        <v>0</v>
      </c>
      <c r="F10" s="293"/>
    </row>
    <row r="11" spans="1:9" x14ac:dyDescent="0.25">
      <c r="A11" s="1"/>
      <c r="B11" s="276" t="s">
        <v>308</v>
      </c>
      <c r="C11" s="266">
        <v>20</v>
      </c>
      <c r="D11" s="317">
        <v>15.4</v>
      </c>
      <c r="E11" s="264">
        <v>0</v>
      </c>
      <c r="F11" s="293"/>
    </row>
    <row r="12" spans="1:9" x14ac:dyDescent="0.25">
      <c r="A12" s="1"/>
      <c r="B12" s="276" t="s">
        <v>310</v>
      </c>
      <c r="C12" s="266">
        <v>1200</v>
      </c>
      <c r="D12" s="317">
        <v>1154</v>
      </c>
      <c r="E12" s="264">
        <v>0</v>
      </c>
      <c r="F12" s="293"/>
    </row>
    <row r="13" spans="1:9" x14ac:dyDescent="0.25">
      <c r="A13" s="1"/>
      <c r="B13" s="276" t="s">
        <v>311</v>
      </c>
      <c r="C13" s="266">
        <v>950</v>
      </c>
      <c r="D13" s="317">
        <v>925.54</v>
      </c>
      <c r="E13" s="264">
        <v>0</v>
      </c>
      <c r="F13" s="293"/>
    </row>
    <row r="14" spans="1:9" x14ac:dyDescent="0.25">
      <c r="A14" s="1"/>
      <c r="B14" s="276" t="s">
        <v>245</v>
      </c>
      <c r="C14" s="263">
        <v>30</v>
      </c>
      <c r="D14" s="317">
        <v>5</v>
      </c>
      <c r="E14" s="264">
        <v>0</v>
      </c>
      <c r="F14" s="293"/>
    </row>
    <row r="15" spans="1:9" x14ac:dyDescent="0.25">
      <c r="A15" s="1"/>
      <c r="B15" s="276" t="s">
        <v>244</v>
      </c>
      <c r="C15" s="263">
        <v>15</v>
      </c>
      <c r="D15" s="317">
        <v>12.86</v>
      </c>
      <c r="E15" s="264">
        <v>0</v>
      </c>
      <c r="F15" s="293"/>
      <c r="I15" s="17"/>
    </row>
    <row r="16" spans="1:9" x14ac:dyDescent="0.25">
      <c r="A16" s="1"/>
      <c r="B16" s="277" t="s">
        <v>301</v>
      </c>
      <c r="C16" s="263">
        <v>50</v>
      </c>
      <c r="D16" s="317">
        <v>46.96</v>
      </c>
      <c r="E16" s="264">
        <v>0</v>
      </c>
      <c r="F16" s="293"/>
    </row>
    <row r="17" spans="1:6" x14ac:dyDescent="0.25">
      <c r="A17" s="1"/>
      <c r="B17" s="277" t="s">
        <v>243</v>
      </c>
      <c r="C17" s="266">
        <v>35</v>
      </c>
      <c r="D17" s="317">
        <v>32.04</v>
      </c>
      <c r="E17" s="264">
        <v>0</v>
      </c>
      <c r="F17" s="293"/>
    </row>
    <row r="18" spans="1:6" x14ac:dyDescent="0.25">
      <c r="A18" s="1"/>
      <c r="B18" s="277" t="s">
        <v>242</v>
      </c>
      <c r="C18" s="263">
        <v>70</v>
      </c>
      <c r="D18" s="317">
        <v>69.83</v>
      </c>
      <c r="E18" s="264">
        <v>0</v>
      </c>
      <c r="F18" s="293"/>
    </row>
    <row r="19" spans="1:6" x14ac:dyDescent="0.25">
      <c r="A19" s="1"/>
      <c r="B19" s="276" t="s">
        <v>241</v>
      </c>
      <c r="C19" s="263">
        <v>300</v>
      </c>
      <c r="D19" s="317">
        <v>150</v>
      </c>
      <c r="E19" s="264">
        <v>150</v>
      </c>
      <c r="F19" s="293" t="s">
        <v>255</v>
      </c>
    </row>
    <row r="20" spans="1:6" x14ac:dyDescent="0.25">
      <c r="A20" s="1"/>
      <c r="B20" s="278" t="s">
        <v>21</v>
      </c>
      <c r="C20" s="267">
        <f>SUM(C5:C19)</f>
        <v>3902</v>
      </c>
      <c r="D20" s="308">
        <f>SUM(D5:D19)</f>
        <v>3259.18</v>
      </c>
      <c r="E20" s="268">
        <f>SUM(E5:E19)</f>
        <v>1154.5</v>
      </c>
      <c r="F20" s="294"/>
    </row>
    <row r="21" spans="1:6" x14ac:dyDescent="0.25">
      <c r="A21" s="273" t="s">
        <v>50</v>
      </c>
      <c r="B21" s="274"/>
      <c r="C21" s="283"/>
      <c r="D21" s="7"/>
      <c r="E21" s="7"/>
      <c r="F21" s="295"/>
    </row>
    <row r="22" spans="1:6" x14ac:dyDescent="0.25">
      <c r="A22" s="1"/>
      <c r="B22" s="278" t="s">
        <v>252</v>
      </c>
      <c r="C22" s="263">
        <v>50</v>
      </c>
      <c r="D22" s="303">
        <v>16.46</v>
      </c>
      <c r="E22" s="265">
        <v>20</v>
      </c>
      <c r="F22" s="292"/>
    </row>
    <row r="23" spans="1:6" x14ac:dyDescent="0.25">
      <c r="A23" s="1"/>
      <c r="B23" s="276" t="s">
        <v>302</v>
      </c>
      <c r="C23" s="263">
        <v>50</v>
      </c>
      <c r="D23" s="302">
        <v>7.42</v>
      </c>
      <c r="E23" s="265">
        <v>0</v>
      </c>
      <c r="F23" s="296" t="s">
        <v>253</v>
      </c>
    </row>
    <row r="24" spans="1:6" x14ac:dyDescent="0.25">
      <c r="A24" s="1"/>
      <c r="B24" s="276" t="s">
        <v>254</v>
      </c>
      <c r="C24" s="263">
        <v>10</v>
      </c>
      <c r="D24" s="312">
        <v>0</v>
      </c>
      <c r="E24" s="313">
        <v>0</v>
      </c>
      <c r="F24" s="292" t="s">
        <v>256</v>
      </c>
    </row>
    <row r="25" spans="1:6" x14ac:dyDescent="0.25">
      <c r="A25" s="1"/>
      <c r="B25" s="276" t="s">
        <v>246</v>
      </c>
      <c r="C25" s="266">
        <v>60</v>
      </c>
      <c r="D25" s="319">
        <v>10.6</v>
      </c>
      <c r="E25" s="264">
        <v>30</v>
      </c>
      <c r="F25" s="293" t="s">
        <v>251</v>
      </c>
    </row>
    <row r="26" spans="1:6" x14ac:dyDescent="0.25">
      <c r="A26" s="1"/>
      <c r="B26" s="276" t="s">
        <v>257</v>
      </c>
      <c r="C26" s="263">
        <v>90</v>
      </c>
      <c r="D26" s="303">
        <v>0</v>
      </c>
      <c r="E26" s="265">
        <v>0</v>
      </c>
      <c r="F26" s="292" t="s">
        <v>258</v>
      </c>
    </row>
    <row r="27" spans="1:6" x14ac:dyDescent="0.25">
      <c r="A27" s="1"/>
      <c r="B27" s="276" t="s">
        <v>259</v>
      </c>
      <c r="C27" s="263">
        <v>50</v>
      </c>
      <c r="D27" s="303">
        <v>0</v>
      </c>
      <c r="E27" s="265">
        <v>0</v>
      </c>
      <c r="F27" s="292" t="s">
        <v>260</v>
      </c>
    </row>
    <row r="28" spans="1:6" x14ac:dyDescent="0.25">
      <c r="A28" s="1"/>
      <c r="B28" s="276" t="s">
        <v>309</v>
      </c>
      <c r="C28" s="263">
        <v>175</v>
      </c>
      <c r="D28" s="303">
        <f>120+52.47</f>
        <v>172.47</v>
      </c>
      <c r="E28" s="265">
        <v>300</v>
      </c>
      <c r="F28" s="292" t="s">
        <v>314</v>
      </c>
    </row>
    <row r="29" spans="1:6" x14ac:dyDescent="0.25">
      <c r="A29" s="1"/>
      <c r="B29" s="276" t="s">
        <v>261</v>
      </c>
      <c r="C29" s="263">
        <v>90</v>
      </c>
      <c r="D29" s="303">
        <v>90</v>
      </c>
      <c r="E29" s="265">
        <v>90</v>
      </c>
      <c r="F29" s="292" t="s">
        <v>262</v>
      </c>
    </row>
    <row r="30" spans="1:6" x14ac:dyDescent="0.25">
      <c r="A30" s="1"/>
      <c r="B30" s="276" t="s">
        <v>315</v>
      </c>
      <c r="C30" s="263">
        <v>520</v>
      </c>
      <c r="D30" s="303">
        <v>517.76</v>
      </c>
      <c r="E30" s="265">
        <v>0</v>
      </c>
      <c r="F30" s="292" t="s">
        <v>320</v>
      </c>
    </row>
    <row r="31" spans="1:6" x14ac:dyDescent="0.25">
      <c r="A31" s="1"/>
      <c r="B31" s="276" t="s">
        <v>263</v>
      </c>
      <c r="C31" s="263">
        <v>10</v>
      </c>
      <c r="D31" s="303">
        <v>7.4</v>
      </c>
      <c r="E31" s="265">
        <v>10</v>
      </c>
      <c r="F31" s="292"/>
    </row>
    <row r="32" spans="1:6" x14ac:dyDescent="0.25">
      <c r="A32" s="1"/>
      <c r="B32" s="278" t="s">
        <v>265</v>
      </c>
      <c r="C32" s="263">
        <v>25</v>
      </c>
      <c r="D32" s="303">
        <v>20.55</v>
      </c>
      <c r="E32" s="265">
        <v>25</v>
      </c>
      <c r="F32" s="292"/>
    </row>
    <row r="33" spans="1:6" x14ac:dyDescent="0.25">
      <c r="A33" s="1"/>
      <c r="B33" s="278" t="s">
        <v>264</v>
      </c>
      <c r="C33" s="263">
        <v>80</v>
      </c>
      <c r="D33" s="303">
        <v>71.66</v>
      </c>
      <c r="E33" s="265">
        <v>60</v>
      </c>
      <c r="F33" s="292"/>
    </row>
    <row r="34" spans="1:6" x14ac:dyDescent="0.25">
      <c r="A34" s="1"/>
      <c r="B34" s="278" t="s">
        <v>304</v>
      </c>
      <c r="C34" s="263">
        <v>40</v>
      </c>
      <c r="D34" s="303">
        <v>39.72</v>
      </c>
      <c r="E34" s="265">
        <v>40</v>
      </c>
      <c r="F34" s="292"/>
    </row>
    <row r="35" spans="1:6" x14ac:dyDescent="0.25">
      <c r="A35" s="1"/>
      <c r="B35" s="276" t="s">
        <v>288</v>
      </c>
      <c r="C35" s="263">
        <v>100</v>
      </c>
      <c r="D35" s="303">
        <v>7.42</v>
      </c>
      <c r="E35" s="265">
        <v>100</v>
      </c>
      <c r="F35" s="309" t="s">
        <v>289</v>
      </c>
    </row>
    <row r="36" spans="1:6" x14ac:dyDescent="0.25">
      <c r="A36" s="1"/>
      <c r="B36" s="276" t="s">
        <v>269</v>
      </c>
      <c r="C36" s="263">
        <v>55</v>
      </c>
      <c r="D36" s="303">
        <v>51.71</v>
      </c>
      <c r="E36" s="265">
        <v>0</v>
      </c>
      <c r="F36" s="292" t="s">
        <v>280</v>
      </c>
    </row>
    <row r="37" spans="1:6" x14ac:dyDescent="0.25">
      <c r="A37" s="1"/>
      <c r="B37" s="276" t="s">
        <v>267</v>
      </c>
      <c r="C37" s="263">
        <v>52</v>
      </c>
      <c r="D37" s="312">
        <v>50.84</v>
      </c>
      <c r="E37" s="313">
        <v>0</v>
      </c>
      <c r="F37" s="292" t="s">
        <v>268</v>
      </c>
    </row>
    <row r="38" spans="1:6" x14ac:dyDescent="0.25">
      <c r="A38" s="1"/>
      <c r="B38" s="276" t="s">
        <v>266</v>
      </c>
      <c r="C38" s="266">
        <v>50</v>
      </c>
      <c r="D38" s="312">
        <v>106.63</v>
      </c>
      <c r="E38" s="313">
        <v>0</v>
      </c>
      <c r="F38" s="292" t="s">
        <v>313</v>
      </c>
    </row>
    <row r="39" spans="1:6" x14ac:dyDescent="0.25">
      <c r="A39" s="1"/>
      <c r="B39" s="278" t="s">
        <v>22</v>
      </c>
      <c r="C39" s="267">
        <f>SUM(C22:C38)</f>
        <v>1507</v>
      </c>
      <c r="D39" s="280">
        <f>SUM(D22:D38)</f>
        <v>1170.6399999999999</v>
      </c>
      <c r="E39" s="269">
        <f>SUM(E22:E38)</f>
        <v>675</v>
      </c>
      <c r="F39" s="297"/>
    </row>
    <row r="40" spans="1:6" x14ac:dyDescent="0.25">
      <c r="A40" s="272" t="s">
        <v>6</v>
      </c>
      <c r="B40" s="275"/>
      <c r="C40" s="284"/>
      <c r="D40" s="270"/>
      <c r="E40" s="270"/>
      <c r="F40" s="295"/>
    </row>
    <row r="41" spans="1:6" x14ac:dyDescent="0.25">
      <c r="A41" s="1"/>
      <c r="B41" s="276" t="s">
        <v>270</v>
      </c>
      <c r="C41" s="320">
        <v>125</v>
      </c>
      <c r="D41" s="321">
        <v>125</v>
      </c>
      <c r="E41" s="322">
        <v>125</v>
      </c>
      <c r="F41" s="297" t="s">
        <v>317</v>
      </c>
    </row>
    <row r="42" spans="1:6" x14ac:dyDescent="0.25">
      <c r="A42" s="1"/>
      <c r="B42" s="276" t="s">
        <v>316</v>
      </c>
      <c r="C42" s="320">
        <v>2000</v>
      </c>
      <c r="D42" s="321">
        <v>2000</v>
      </c>
      <c r="E42" s="322">
        <v>2000</v>
      </c>
      <c r="F42" s="297" t="s">
        <v>317</v>
      </c>
    </row>
    <row r="43" spans="1:6" ht="30.75" x14ac:dyDescent="0.25">
      <c r="A43" s="1"/>
      <c r="B43" s="276" t="s">
        <v>271</v>
      </c>
      <c r="C43" s="263">
        <v>50</v>
      </c>
      <c r="D43" s="302">
        <v>0</v>
      </c>
      <c r="E43" s="265">
        <v>0</v>
      </c>
      <c r="F43" s="292" t="s">
        <v>312</v>
      </c>
    </row>
    <row r="44" spans="1:6" x14ac:dyDescent="0.25">
      <c r="A44" s="1"/>
      <c r="B44" s="276" t="s">
        <v>273</v>
      </c>
      <c r="C44" s="263">
        <v>3.95</v>
      </c>
      <c r="D44" s="303">
        <v>3.95</v>
      </c>
      <c r="E44" s="265">
        <v>3.95</v>
      </c>
      <c r="F44" s="292"/>
    </row>
    <row r="45" spans="1:6" x14ac:dyDescent="0.25">
      <c r="A45" s="1"/>
      <c r="B45" s="276" t="s">
        <v>272</v>
      </c>
      <c r="C45" s="263">
        <v>3.95</v>
      </c>
      <c r="D45" s="303">
        <v>3.95</v>
      </c>
      <c r="E45" s="265">
        <v>3.95</v>
      </c>
      <c r="F45" s="292"/>
    </row>
    <row r="46" spans="1:6" x14ac:dyDescent="0.25">
      <c r="A46" s="1"/>
      <c r="B46" s="276" t="s">
        <v>8</v>
      </c>
      <c r="C46" s="263">
        <v>50</v>
      </c>
      <c r="D46" s="302">
        <v>11.62</v>
      </c>
      <c r="E46" s="265">
        <v>15</v>
      </c>
      <c r="F46" s="292" t="s">
        <v>276</v>
      </c>
    </row>
    <row r="47" spans="1:6" x14ac:dyDescent="0.25">
      <c r="A47" s="1"/>
      <c r="B47" s="276" t="s">
        <v>282</v>
      </c>
      <c r="C47" s="263">
        <v>30</v>
      </c>
      <c r="D47" s="303">
        <v>37.43</v>
      </c>
      <c r="E47" s="265">
        <v>40</v>
      </c>
      <c r="F47" s="292"/>
    </row>
    <row r="48" spans="1:6" x14ac:dyDescent="0.25">
      <c r="A48" s="1"/>
      <c r="B48" s="276" t="s">
        <v>283</v>
      </c>
      <c r="C48" s="266">
        <v>30</v>
      </c>
      <c r="D48" s="303">
        <v>29.94</v>
      </c>
      <c r="E48" s="265">
        <v>30</v>
      </c>
      <c r="F48" s="292"/>
    </row>
    <row r="49" spans="1:6" x14ac:dyDescent="0.25">
      <c r="A49" s="1"/>
      <c r="B49" s="276" t="s">
        <v>284</v>
      </c>
      <c r="C49" s="263">
        <v>30</v>
      </c>
      <c r="D49" s="303">
        <v>0</v>
      </c>
      <c r="E49" s="265">
        <v>0</v>
      </c>
      <c r="F49" s="296" t="s">
        <v>277</v>
      </c>
    </row>
    <row r="50" spans="1:6" x14ac:dyDescent="0.25">
      <c r="A50" s="1"/>
      <c r="B50" s="278" t="s">
        <v>22</v>
      </c>
      <c r="C50" s="267">
        <f>SUM(C41:C49)</f>
        <v>2322.8999999999996</v>
      </c>
      <c r="D50" s="280">
        <f>SUM(D41:D49)</f>
        <v>2211.8899999999994</v>
      </c>
      <c r="E50" s="269">
        <f>SUM(E41:E49)</f>
        <v>2217.8999999999996</v>
      </c>
      <c r="F50" s="297"/>
    </row>
    <row r="51" spans="1:6" x14ac:dyDescent="0.25">
      <c r="A51" s="18" t="s">
        <v>13</v>
      </c>
      <c r="B51" s="19"/>
      <c r="C51" s="284"/>
      <c r="D51" s="270"/>
      <c r="E51" s="270"/>
      <c r="F51" s="295"/>
    </row>
    <row r="52" spans="1:6" x14ac:dyDescent="0.25">
      <c r="A52" s="8"/>
      <c r="B52" s="276" t="s">
        <v>299</v>
      </c>
      <c r="C52" s="263">
        <v>1530</v>
      </c>
      <c r="D52" s="279">
        <v>1678</v>
      </c>
      <c r="E52" s="265">
        <v>1678</v>
      </c>
      <c r="F52" s="298" t="s">
        <v>300</v>
      </c>
    </row>
    <row r="53" spans="1:6" x14ac:dyDescent="0.25">
      <c r="A53" s="8"/>
      <c r="B53" s="276" t="s">
        <v>285</v>
      </c>
      <c r="C53" s="263">
        <v>19.32</v>
      </c>
      <c r="D53" s="279">
        <v>19.32</v>
      </c>
      <c r="E53" s="265">
        <v>19.32</v>
      </c>
      <c r="F53" s="298" t="s">
        <v>286</v>
      </c>
    </row>
    <row r="54" spans="1:6" x14ac:dyDescent="0.25">
      <c r="A54" s="8"/>
      <c r="B54" s="276" t="s">
        <v>287</v>
      </c>
      <c r="C54" s="263">
        <v>20</v>
      </c>
      <c r="D54" s="279">
        <v>11.63</v>
      </c>
      <c r="E54" s="265">
        <v>20</v>
      </c>
      <c r="F54" s="296"/>
    </row>
    <row r="55" spans="1:6" x14ac:dyDescent="0.25">
      <c r="A55" s="1"/>
      <c r="B55" s="276" t="s">
        <v>274</v>
      </c>
      <c r="C55" s="263">
        <v>614</v>
      </c>
      <c r="D55" s="303">
        <v>614</v>
      </c>
      <c r="E55" s="265">
        <v>614</v>
      </c>
      <c r="F55" s="292" t="s">
        <v>275</v>
      </c>
    </row>
    <row r="56" spans="1:6" x14ac:dyDescent="0.25">
      <c r="A56" s="8"/>
      <c r="B56" s="276" t="s">
        <v>48</v>
      </c>
      <c r="C56" s="263">
        <v>30</v>
      </c>
      <c r="D56" s="303">
        <v>20</v>
      </c>
      <c r="E56" s="265">
        <v>20</v>
      </c>
      <c r="F56" s="298" t="s">
        <v>279</v>
      </c>
    </row>
    <row r="57" spans="1:6" x14ac:dyDescent="0.25">
      <c r="A57" s="8"/>
      <c r="B57" s="276" t="s">
        <v>235</v>
      </c>
      <c r="C57" s="263">
        <v>20</v>
      </c>
      <c r="D57" s="303">
        <v>15</v>
      </c>
      <c r="E57" s="265">
        <v>20</v>
      </c>
      <c r="F57" s="298"/>
    </row>
    <row r="58" spans="1:6" x14ac:dyDescent="0.25">
      <c r="A58" s="1"/>
      <c r="B58" s="276" t="s">
        <v>41</v>
      </c>
      <c r="C58" s="263">
        <v>100</v>
      </c>
      <c r="D58" s="312">
        <v>0</v>
      </c>
      <c r="E58" s="265">
        <v>0</v>
      </c>
      <c r="F58" s="292"/>
    </row>
    <row r="59" spans="1:6" x14ac:dyDescent="0.25">
      <c r="A59" s="8"/>
      <c r="B59" s="276" t="s">
        <v>295</v>
      </c>
      <c r="C59" s="263">
        <v>100</v>
      </c>
      <c r="D59" s="312">
        <v>0</v>
      </c>
      <c r="E59" s="265">
        <v>0</v>
      </c>
      <c r="F59" s="298" t="s">
        <v>296</v>
      </c>
    </row>
    <row r="60" spans="1:6" x14ac:dyDescent="0.25">
      <c r="A60" s="1"/>
      <c r="B60" s="276" t="s">
        <v>278</v>
      </c>
      <c r="C60" s="263">
        <v>100</v>
      </c>
      <c r="D60" s="312">
        <v>21.55</v>
      </c>
      <c r="E60" s="265">
        <v>25</v>
      </c>
      <c r="F60" s="296" t="s">
        <v>281</v>
      </c>
    </row>
    <row r="61" spans="1:6" x14ac:dyDescent="0.25">
      <c r="A61" s="1"/>
      <c r="B61" s="278" t="s">
        <v>22</v>
      </c>
      <c r="C61" s="267">
        <f>SUM(C52:C60)</f>
        <v>2533.3199999999997</v>
      </c>
      <c r="D61" s="280">
        <f>SUM(D52:D60)</f>
        <v>2379.5</v>
      </c>
      <c r="E61" s="269">
        <f>SUM(E52:E60)</f>
        <v>2396.3199999999997</v>
      </c>
      <c r="F61" s="297"/>
    </row>
    <row r="62" spans="1:6" x14ac:dyDescent="0.25">
      <c r="A62" s="305" t="s">
        <v>52</v>
      </c>
      <c r="B62" s="305"/>
      <c r="C62" s="284"/>
      <c r="D62" s="270"/>
      <c r="E62" s="270"/>
      <c r="F62" s="295"/>
    </row>
    <row r="63" spans="1:6" x14ac:dyDescent="0.25">
      <c r="A63" s="1"/>
      <c r="B63" s="276" t="s">
        <v>290</v>
      </c>
      <c r="C63" s="263">
        <v>250</v>
      </c>
      <c r="D63" s="302">
        <v>250</v>
      </c>
      <c r="E63" s="265">
        <v>250</v>
      </c>
      <c r="F63" s="292" t="s">
        <v>291</v>
      </c>
    </row>
    <row r="64" spans="1:6" x14ac:dyDescent="0.25">
      <c r="A64" s="1"/>
      <c r="B64" s="276" t="s">
        <v>292</v>
      </c>
      <c r="C64" s="263">
        <v>73</v>
      </c>
      <c r="D64" s="302">
        <v>73</v>
      </c>
      <c r="E64" s="265">
        <v>73</v>
      </c>
      <c r="F64" s="292" t="s">
        <v>293</v>
      </c>
    </row>
    <row r="65" spans="1:11" x14ac:dyDescent="0.25">
      <c r="A65" s="1"/>
      <c r="B65" s="276" t="s">
        <v>234</v>
      </c>
      <c r="C65" s="263">
        <v>0</v>
      </c>
      <c r="D65" s="302">
        <v>0</v>
      </c>
      <c r="E65" s="265">
        <v>0</v>
      </c>
      <c r="F65" s="292"/>
    </row>
    <row r="66" spans="1:11" x14ac:dyDescent="0.25">
      <c r="A66" s="1"/>
      <c r="B66" s="276" t="s">
        <v>297</v>
      </c>
      <c r="C66" s="263">
        <v>150</v>
      </c>
      <c r="D66" s="302">
        <v>150</v>
      </c>
      <c r="E66" s="265">
        <v>150</v>
      </c>
      <c r="F66" s="292" t="s">
        <v>298</v>
      </c>
    </row>
    <row r="67" spans="1:11" x14ac:dyDescent="0.25">
      <c r="A67" s="1"/>
      <c r="B67" s="310" t="s">
        <v>307</v>
      </c>
      <c r="C67" s="263">
        <v>0</v>
      </c>
      <c r="D67" s="302">
        <v>0</v>
      </c>
      <c r="E67" s="265">
        <v>0</v>
      </c>
      <c r="F67" s="292" t="s">
        <v>294</v>
      </c>
    </row>
    <row r="68" spans="1:11" x14ac:dyDescent="0.25">
      <c r="A68" s="1"/>
      <c r="B68" s="277"/>
      <c r="C68" s="263">
        <v>0</v>
      </c>
      <c r="D68" s="302">
        <v>0</v>
      </c>
      <c r="E68" s="265">
        <v>0</v>
      </c>
      <c r="F68" s="292"/>
    </row>
    <row r="69" spans="1:11" x14ac:dyDescent="0.25">
      <c r="A69" s="1"/>
      <c r="B69" s="276" t="s">
        <v>15</v>
      </c>
      <c r="C69" s="267">
        <f>SUM(C63:C68)</f>
        <v>473</v>
      </c>
      <c r="D69" s="280">
        <f>SUM(D63:D68)</f>
        <v>473</v>
      </c>
      <c r="E69" s="269">
        <f>SUM(E63:E68)</f>
        <v>473</v>
      </c>
      <c r="F69" s="297"/>
    </row>
    <row r="70" spans="1:11" x14ac:dyDescent="0.25">
      <c r="A70" s="1"/>
      <c r="B70" s="9"/>
      <c r="C70" s="283"/>
      <c r="D70" s="7"/>
      <c r="E70" s="7"/>
      <c r="F70" s="295"/>
    </row>
    <row r="71" spans="1:11" x14ac:dyDescent="0.25">
      <c r="A71" s="1"/>
      <c r="B71" s="13" t="s">
        <v>43</v>
      </c>
      <c r="C71" s="283"/>
      <c r="D71" s="7"/>
      <c r="E71" s="12"/>
      <c r="F71" s="295" t="s">
        <v>321</v>
      </c>
    </row>
    <row r="72" spans="1:11" x14ac:dyDescent="0.25">
      <c r="A72" s="306" t="s">
        <v>322</v>
      </c>
      <c r="B72" s="307"/>
      <c r="C72" s="285">
        <v>3640.22</v>
      </c>
      <c r="D72" s="197"/>
      <c r="E72" s="7"/>
      <c r="F72" s="295"/>
    </row>
    <row r="73" spans="1:11" x14ac:dyDescent="0.25">
      <c r="A73" s="306" t="s">
        <v>18</v>
      </c>
      <c r="B73" s="307"/>
      <c r="C73" s="286">
        <f>SUM(C20)</f>
        <v>3902</v>
      </c>
      <c r="D73" s="281"/>
      <c r="E73" s="7"/>
      <c r="F73" s="295"/>
      <c r="K73" s="15"/>
    </row>
    <row r="74" spans="1:11" x14ac:dyDescent="0.25">
      <c r="A74" s="306" t="s">
        <v>17</v>
      </c>
      <c r="B74" s="307"/>
      <c r="C74" s="287">
        <f>SUM(C39+C50+C61+C69)</f>
        <v>6836.2199999999993</v>
      </c>
      <c r="D74" s="281"/>
      <c r="E74" s="7"/>
      <c r="F74" s="295"/>
    </row>
    <row r="75" spans="1:11" x14ac:dyDescent="0.25">
      <c r="A75" s="314" t="s">
        <v>16</v>
      </c>
      <c r="B75" s="315"/>
      <c r="C75" s="316">
        <f>SUM(C73+C72-C74)</f>
        <v>706</v>
      </c>
      <c r="D75" s="5"/>
      <c r="E75" s="7"/>
      <c r="F75" s="11"/>
    </row>
    <row r="76" spans="1:11" x14ac:dyDescent="0.25">
      <c r="A76" s="6"/>
      <c r="B76" s="3"/>
      <c r="C76" s="288"/>
      <c r="D76" s="5"/>
      <c r="E76" s="5"/>
      <c r="F76" s="11"/>
    </row>
    <row r="77" spans="1:11" x14ac:dyDescent="0.25">
      <c r="A77" s="6"/>
      <c r="B77" s="14"/>
      <c r="C77" s="289"/>
      <c r="D77" s="5"/>
      <c r="E77" s="5"/>
      <c r="F77" s="11"/>
    </row>
    <row r="78" spans="1:11" ht="20.25" x14ac:dyDescent="0.3">
      <c r="A78" s="1"/>
      <c r="B78" s="1"/>
      <c r="C78" s="283"/>
      <c r="D78" s="5"/>
      <c r="E78" s="16"/>
      <c r="F78" s="11"/>
    </row>
    <row r="79" spans="1:11" ht="20.25" x14ac:dyDescent="0.3">
      <c r="B79" s="1"/>
      <c r="C79" s="283"/>
      <c r="D79" s="2"/>
      <c r="E79" s="16"/>
      <c r="F79" s="295"/>
    </row>
    <row r="80" spans="1:11" ht="20.25" x14ac:dyDescent="0.3">
      <c r="B80" s="1"/>
      <c r="C80" s="283"/>
      <c r="D80" s="2"/>
      <c r="E80" s="16"/>
      <c r="F80" s="295"/>
    </row>
    <row r="81" spans="2:11" ht="20.25" x14ac:dyDescent="0.3">
      <c r="B81" s="1"/>
      <c r="C81" s="283"/>
      <c r="D81" s="10"/>
      <c r="E81" s="16"/>
      <c r="F81" s="299"/>
    </row>
    <row r="82" spans="2:11" ht="20.25" x14ac:dyDescent="0.3">
      <c r="E82" s="16"/>
      <c r="K82" s="15"/>
    </row>
    <row r="83" spans="2:11" ht="20.25" x14ac:dyDescent="0.3">
      <c r="E83" s="16"/>
    </row>
  </sheetData>
  <mergeCells count="7">
    <mergeCell ref="A1:F1"/>
    <mergeCell ref="A2:F2"/>
    <mergeCell ref="A75:B75"/>
    <mergeCell ref="A62:B62"/>
    <mergeCell ref="A72:B72"/>
    <mergeCell ref="A73:B73"/>
    <mergeCell ref="A74:B74"/>
  </mergeCells>
  <pageMargins left="0.25" right="0.25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6"/>
  <sheetViews>
    <sheetView workbookViewId="0">
      <pane ySplit="1" topLeftCell="A246" activePane="bottomLeft" state="frozen"/>
      <selection pane="bottomLeft" activeCell="D207" sqref="D207"/>
    </sheetView>
  </sheetViews>
  <sheetFormatPr defaultColWidth="43.875" defaultRowHeight="15.75" outlineLevelRow="1" x14ac:dyDescent="0.25"/>
  <cols>
    <col min="1" max="1" width="10.625" style="119" bestFit="1" customWidth="1"/>
    <col min="2" max="2" width="10.25" style="23" customWidth="1"/>
    <col min="3" max="4" width="14.125" style="121" customWidth="1"/>
    <col min="5" max="5" width="71.125" style="23" bestFit="1" customWidth="1"/>
    <col min="6" max="6" width="14" style="23" customWidth="1"/>
    <col min="7" max="16384" width="43.875" style="23"/>
  </cols>
  <sheetData>
    <row r="1" spans="1:5" ht="31.5" x14ac:dyDescent="0.25">
      <c r="A1" s="20" t="s">
        <v>25</v>
      </c>
      <c r="B1" s="21" t="s">
        <v>63</v>
      </c>
      <c r="C1" s="22" t="s">
        <v>26</v>
      </c>
      <c r="D1" s="22" t="s">
        <v>27</v>
      </c>
      <c r="E1" s="21" t="s">
        <v>28</v>
      </c>
    </row>
    <row r="2" spans="1:5" outlineLevel="1" x14ac:dyDescent="0.25">
      <c r="A2" s="112">
        <v>43259</v>
      </c>
      <c r="B2" s="24"/>
      <c r="C2" s="25"/>
      <c r="D2" s="259">
        <v>250</v>
      </c>
      <c r="E2" s="131" t="s">
        <v>209</v>
      </c>
    </row>
    <row r="3" spans="1:5" outlineLevel="1" x14ac:dyDescent="0.25">
      <c r="A3" s="112">
        <v>43249</v>
      </c>
      <c r="B3" s="24"/>
      <c r="C3" s="25"/>
      <c r="D3" s="254">
        <v>247.5</v>
      </c>
      <c r="E3" s="131" t="s">
        <v>203</v>
      </c>
    </row>
    <row r="4" spans="1:5" outlineLevel="1" x14ac:dyDescent="0.25">
      <c r="A4" s="29">
        <v>43262</v>
      </c>
      <c r="B4" s="26"/>
      <c r="C4" s="27"/>
      <c r="D4" s="253">
        <v>27.19</v>
      </c>
      <c r="E4" s="138" t="s">
        <v>187</v>
      </c>
    </row>
    <row r="5" spans="1:5" outlineLevel="1" x14ac:dyDescent="0.25">
      <c r="A5" s="29">
        <v>43242</v>
      </c>
      <c r="B5" s="26"/>
      <c r="C5" s="27"/>
      <c r="D5" s="250">
        <v>71.39</v>
      </c>
      <c r="E5" s="138" t="s">
        <v>186</v>
      </c>
    </row>
    <row r="6" spans="1:5" outlineLevel="1" x14ac:dyDescent="0.25">
      <c r="A6" s="29">
        <v>42985</v>
      </c>
      <c r="B6" s="26"/>
      <c r="C6" s="27"/>
      <c r="D6" s="204">
        <v>80</v>
      </c>
      <c r="E6" s="28" t="s">
        <v>83</v>
      </c>
    </row>
    <row r="7" spans="1:5" ht="16.5" thickBot="1" x14ac:dyDescent="0.3">
      <c r="A7" s="30" t="s">
        <v>36</v>
      </c>
      <c r="B7" s="30">
        <v>580</v>
      </c>
      <c r="C7" s="31">
        <f>SUM(C2:C3)</f>
        <v>0</v>
      </c>
      <c r="D7" s="31">
        <f>SUM(D2:D6)</f>
        <v>676.08</v>
      </c>
      <c r="E7" s="32" t="s">
        <v>1</v>
      </c>
    </row>
    <row r="8" spans="1:5" outlineLevel="1" x14ac:dyDescent="0.25">
      <c r="A8" s="143">
        <v>43228</v>
      </c>
      <c r="B8" s="141"/>
      <c r="C8" s="248">
        <v>20</v>
      </c>
      <c r="D8" s="142"/>
      <c r="E8" s="144" t="s">
        <v>109</v>
      </c>
    </row>
    <row r="9" spans="1:5" outlineLevel="1" x14ac:dyDescent="0.25">
      <c r="A9" s="143">
        <v>43181</v>
      </c>
      <c r="B9" s="141"/>
      <c r="C9" s="235">
        <v>325</v>
      </c>
      <c r="D9" s="142"/>
      <c r="E9" s="144" t="s">
        <v>109</v>
      </c>
    </row>
    <row r="10" spans="1:5" ht="16.5" thickBot="1" x14ac:dyDescent="0.3">
      <c r="A10" s="38" t="s">
        <v>36</v>
      </c>
      <c r="B10" s="38">
        <v>400</v>
      </c>
      <c r="C10" s="39">
        <f>SUM(C8:C9)</f>
        <v>345</v>
      </c>
      <c r="D10" s="39">
        <f>SUM(D8:D9)</f>
        <v>0</v>
      </c>
      <c r="E10" s="40" t="s">
        <v>29</v>
      </c>
    </row>
    <row r="11" spans="1:5" outlineLevel="1" x14ac:dyDescent="0.25">
      <c r="A11" s="46">
        <v>42972</v>
      </c>
      <c r="B11" s="43"/>
      <c r="C11" s="44"/>
      <c r="D11" s="199">
        <v>57.75</v>
      </c>
      <c r="E11" s="45" t="s">
        <v>84</v>
      </c>
    </row>
    <row r="12" spans="1:5" outlineLevel="1" x14ac:dyDescent="0.25">
      <c r="A12" s="46">
        <v>42963</v>
      </c>
      <c r="B12" s="43"/>
      <c r="C12" s="44"/>
      <c r="D12" s="199">
        <v>87.69</v>
      </c>
      <c r="E12" s="45" t="s">
        <v>84</v>
      </c>
    </row>
    <row r="13" spans="1:5" outlineLevel="1" x14ac:dyDescent="0.25">
      <c r="A13" s="46">
        <v>42973</v>
      </c>
      <c r="B13" s="43"/>
      <c r="C13" s="44"/>
      <c r="D13" s="212">
        <v>100</v>
      </c>
      <c r="E13" s="45" t="s">
        <v>76</v>
      </c>
    </row>
    <row r="14" spans="1:5" ht="16.5" thickBot="1" x14ac:dyDescent="0.3">
      <c r="A14" s="47" t="s">
        <v>36</v>
      </c>
      <c r="B14" s="47">
        <v>245.44</v>
      </c>
      <c r="C14" s="48">
        <f>SUM(C11:C13)</f>
        <v>0</v>
      </c>
      <c r="D14" s="48">
        <f>SUM(D11:D13)</f>
        <v>245.44</v>
      </c>
      <c r="E14" s="49" t="s">
        <v>2</v>
      </c>
    </row>
    <row r="15" spans="1:5" outlineLevel="1" x14ac:dyDescent="0.25">
      <c r="A15" s="101">
        <v>43040</v>
      </c>
      <c r="B15" s="73"/>
      <c r="C15" s="74"/>
      <c r="D15" s="218">
        <v>12</v>
      </c>
      <c r="E15" s="135" t="s">
        <v>136</v>
      </c>
    </row>
    <row r="16" spans="1:5" ht="16.5" thickBot="1" x14ac:dyDescent="0.3">
      <c r="A16" s="186" t="s">
        <v>36</v>
      </c>
      <c r="B16" s="186">
        <v>50</v>
      </c>
      <c r="C16" s="187">
        <v>0</v>
      </c>
      <c r="D16" s="187">
        <f>SUM(D15:D15)</f>
        <v>12</v>
      </c>
      <c r="E16" s="188" t="s">
        <v>7</v>
      </c>
    </row>
    <row r="17" spans="1:8" ht="16.5" customHeight="1" outlineLevel="1" x14ac:dyDescent="0.25">
      <c r="A17" s="164">
        <v>43112</v>
      </c>
      <c r="B17" s="56"/>
      <c r="C17" s="228">
        <v>1246.78</v>
      </c>
      <c r="D17" s="57"/>
      <c r="E17" s="127" t="s">
        <v>149</v>
      </c>
      <c r="F17" s="23">
        <v>7.41</v>
      </c>
    </row>
    <row r="18" spans="1:8" ht="16.5" customHeight="1" outlineLevel="1" x14ac:dyDescent="0.25">
      <c r="A18" s="190" t="s">
        <v>226</v>
      </c>
      <c r="B18" s="157"/>
      <c r="C18" s="158"/>
      <c r="D18" s="227">
        <v>699.25</v>
      </c>
      <c r="E18" s="159"/>
      <c r="F18" s="23">
        <v>112.6</v>
      </c>
    </row>
    <row r="19" spans="1:8" ht="16.5" customHeight="1" outlineLevel="1" x14ac:dyDescent="0.25">
      <c r="A19" s="190" t="s">
        <v>225</v>
      </c>
      <c r="B19" s="157"/>
      <c r="C19" s="158"/>
      <c r="D19" s="222">
        <v>179.47</v>
      </c>
      <c r="E19" s="159"/>
      <c r="F19" s="23">
        <v>68.89</v>
      </c>
    </row>
    <row r="20" spans="1:8" ht="16.5" customHeight="1" outlineLevel="1" x14ac:dyDescent="0.25">
      <c r="A20" s="195" t="s">
        <v>224</v>
      </c>
      <c r="B20" s="50"/>
      <c r="C20" s="51"/>
      <c r="D20" s="220">
        <v>368.06</v>
      </c>
      <c r="E20" s="136" t="s">
        <v>148</v>
      </c>
      <c r="F20">
        <v>26.96</v>
      </c>
      <c r="G20" t="s">
        <v>24</v>
      </c>
      <c r="H20" t="s">
        <v>24</v>
      </c>
    </row>
    <row r="21" spans="1:8" ht="16.5" customHeight="1" outlineLevel="1" x14ac:dyDescent="0.25">
      <c r="A21" s="76">
        <v>43009</v>
      </c>
      <c r="B21" s="50"/>
      <c r="C21" s="51"/>
      <c r="D21" s="212">
        <v>92.47</v>
      </c>
      <c r="E21" s="136" t="s">
        <v>96</v>
      </c>
      <c r="F21">
        <v>39.979999999999997</v>
      </c>
      <c r="H21" t="s">
        <v>24</v>
      </c>
    </row>
    <row r="22" spans="1:8" outlineLevel="1" x14ac:dyDescent="0.25">
      <c r="A22" s="76">
        <v>43018</v>
      </c>
      <c r="B22" s="50"/>
      <c r="C22" s="212">
        <v>97.47</v>
      </c>
      <c r="D22" s="51"/>
      <c r="E22" s="136" t="s">
        <v>110</v>
      </c>
      <c r="F22">
        <v>17.95</v>
      </c>
    </row>
    <row r="23" spans="1:8" ht="16.5" thickBot="1" x14ac:dyDescent="0.3">
      <c r="A23" s="77" t="s">
        <v>36</v>
      </c>
      <c r="B23" s="53">
        <v>0</v>
      </c>
      <c r="C23" s="54">
        <f>SUM(C17:C22)</f>
        <v>1344.25</v>
      </c>
      <c r="D23" s="54">
        <f>SUM(D17:D22)</f>
        <v>1339.25</v>
      </c>
      <c r="E23" s="55" t="s">
        <v>40</v>
      </c>
      <c r="F23">
        <v>43.12</v>
      </c>
    </row>
    <row r="24" spans="1:8" outlineLevel="1" x14ac:dyDescent="0.25">
      <c r="A24" s="191">
        <v>42985</v>
      </c>
      <c r="B24" s="192"/>
      <c r="C24" s="193"/>
      <c r="D24" s="206">
        <v>320</v>
      </c>
      <c r="E24" s="194" t="s">
        <v>83</v>
      </c>
      <c r="F24">
        <v>77.989999999999995</v>
      </c>
    </row>
    <row r="25" spans="1:8" ht="16.5" thickBot="1" x14ac:dyDescent="0.3">
      <c r="A25" s="30" t="s">
        <v>36</v>
      </c>
      <c r="B25" s="30">
        <v>320</v>
      </c>
      <c r="C25" s="31">
        <f>SUM(C30:C31)</f>
        <v>0</v>
      </c>
      <c r="D25" s="31">
        <f>SUM(D24:D24)</f>
        <v>320</v>
      </c>
      <c r="E25" s="32" t="s">
        <v>66</v>
      </c>
      <c r="F25">
        <v>9.99</v>
      </c>
    </row>
    <row r="26" spans="1:8" outlineLevel="1" x14ac:dyDescent="0.25">
      <c r="A26" s="143">
        <v>43266</v>
      </c>
      <c r="B26" s="141"/>
      <c r="C26" s="255">
        <v>782.6</v>
      </c>
      <c r="D26" s="142"/>
      <c r="E26" s="144" t="s">
        <v>3</v>
      </c>
      <c r="F26">
        <v>3.99</v>
      </c>
    </row>
    <row r="27" spans="1:8" outlineLevel="1" x14ac:dyDescent="0.25">
      <c r="A27" s="110">
        <v>43229</v>
      </c>
      <c r="B27" s="35"/>
      <c r="C27" s="36"/>
      <c r="D27" s="254">
        <v>22.9</v>
      </c>
      <c r="E27" s="128" t="s">
        <v>207</v>
      </c>
      <c r="F27">
        <v>40.9</v>
      </c>
    </row>
    <row r="28" spans="1:8" outlineLevel="1" x14ac:dyDescent="0.25">
      <c r="A28" s="110">
        <v>43159</v>
      </c>
      <c r="B28" s="35"/>
      <c r="C28" s="36"/>
      <c r="D28" s="233">
        <v>25.43</v>
      </c>
      <c r="E28" s="128" t="s">
        <v>161</v>
      </c>
      <c r="F28">
        <v>74.05</v>
      </c>
    </row>
    <row r="29" spans="1:8" outlineLevel="1" x14ac:dyDescent="0.25">
      <c r="A29" s="61">
        <v>43112</v>
      </c>
      <c r="B29" s="58"/>
      <c r="C29" s="229">
        <v>1259.9000000000001</v>
      </c>
      <c r="D29" s="59"/>
      <c r="E29" s="129" t="s">
        <v>3</v>
      </c>
      <c r="F29">
        <v>69</v>
      </c>
    </row>
    <row r="30" spans="1:8" outlineLevel="1" x14ac:dyDescent="0.25">
      <c r="A30" s="61">
        <v>43034</v>
      </c>
      <c r="B30" s="58"/>
      <c r="C30" s="59"/>
      <c r="D30" s="213">
        <v>20.5</v>
      </c>
      <c r="E30" s="129" t="s">
        <v>126</v>
      </c>
      <c r="F30">
        <v>37.94</v>
      </c>
    </row>
    <row r="31" spans="1:8" outlineLevel="1" x14ac:dyDescent="0.25">
      <c r="A31" s="61">
        <v>42996</v>
      </c>
      <c r="B31" s="58"/>
      <c r="C31" s="59"/>
      <c r="D31" s="204">
        <v>40</v>
      </c>
      <c r="E31" s="129" t="s">
        <v>98</v>
      </c>
      <c r="F31" s="62">
        <v>18.940000000000001</v>
      </c>
    </row>
    <row r="32" spans="1:8" outlineLevel="1" x14ac:dyDescent="0.25">
      <c r="A32" s="61">
        <v>42979</v>
      </c>
      <c r="B32" s="58"/>
      <c r="C32" s="204">
        <v>24.48</v>
      </c>
      <c r="D32" s="59"/>
      <c r="E32" s="60" t="s">
        <v>69</v>
      </c>
      <c r="F32">
        <v>36.549999999999997</v>
      </c>
    </row>
    <row r="33" spans="1:6" ht="16.5" thickBot="1" x14ac:dyDescent="0.3">
      <c r="A33" s="38" t="s">
        <v>36</v>
      </c>
      <c r="B33" s="38">
        <v>2600</v>
      </c>
      <c r="C33" s="39">
        <f>SUM(C26:C32)</f>
        <v>2066.98</v>
      </c>
      <c r="D33" s="39">
        <f>SUM(D26:D32)</f>
        <v>108.83</v>
      </c>
      <c r="E33" s="40" t="s">
        <v>3</v>
      </c>
      <c r="F33">
        <v>12.99</v>
      </c>
    </row>
    <row r="34" spans="1:6" outlineLevel="1" x14ac:dyDescent="0.25">
      <c r="A34" s="29">
        <v>43140</v>
      </c>
      <c r="B34" s="26"/>
      <c r="C34" s="27"/>
      <c r="D34" s="232">
        <v>2000</v>
      </c>
      <c r="E34" s="138" t="s">
        <v>152</v>
      </c>
      <c r="F34" s="23">
        <f>SUM(F17:F33)</f>
        <v>699.25</v>
      </c>
    </row>
    <row r="35" spans="1:6" ht="16.5" thickBot="1" x14ac:dyDescent="0.3">
      <c r="A35" s="30" t="s">
        <v>36</v>
      </c>
      <c r="B35" s="30"/>
      <c r="C35" s="31">
        <v>0</v>
      </c>
      <c r="D35" s="31">
        <f>SUM(D34:D34)</f>
        <v>2000</v>
      </c>
      <c r="E35" s="32" t="s">
        <v>45</v>
      </c>
    </row>
    <row r="36" spans="1:6" outlineLevel="1" x14ac:dyDescent="0.25">
      <c r="A36" s="65">
        <v>42984</v>
      </c>
      <c r="B36" s="66"/>
      <c r="C36" s="67"/>
      <c r="D36" s="205">
        <v>238.64</v>
      </c>
      <c r="E36" s="68" t="s">
        <v>89</v>
      </c>
    </row>
    <row r="37" spans="1:6" outlineLevel="1" x14ac:dyDescent="0.25">
      <c r="A37" s="65">
        <v>42984</v>
      </c>
      <c r="B37" s="66"/>
      <c r="C37" s="67"/>
      <c r="D37" s="205">
        <v>195.78</v>
      </c>
      <c r="E37" s="68" t="s">
        <v>90</v>
      </c>
    </row>
    <row r="38" spans="1:6" ht="16.5" thickBot="1" x14ac:dyDescent="0.3">
      <c r="A38" s="69" t="s">
        <v>36</v>
      </c>
      <c r="B38" s="70">
        <v>500</v>
      </c>
      <c r="C38" s="71">
        <f>SUM(C36:C37)</f>
        <v>0</v>
      </c>
      <c r="D38" s="71">
        <f>SUM(D36:D37)</f>
        <v>434.41999999999996</v>
      </c>
      <c r="E38" s="72" t="s">
        <v>19</v>
      </c>
    </row>
    <row r="39" spans="1:6" outlineLevel="1" x14ac:dyDescent="0.25">
      <c r="A39" s="76">
        <v>43216</v>
      </c>
      <c r="B39" s="50"/>
      <c r="C39" s="246">
        <v>500</v>
      </c>
      <c r="D39" s="51"/>
      <c r="E39" s="136" t="s">
        <v>167</v>
      </c>
    </row>
    <row r="40" spans="1:6" outlineLevel="1" x14ac:dyDescent="0.25">
      <c r="A40" s="76">
        <v>43209</v>
      </c>
      <c r="B40" s="50"/>
      <c r="C40" s="51"/>
      <c r="D40" s="242">
        <v>500</v>
      </c>
      <c r="E40" s="136" t="s">
        <v>165</v>
      </c>
    </row>
    <row r="41" spans="1:6" outlineLevel="1" x14ac:dyDescent="0.25">
      <c r="A41" s="76">
        <v>43204</v>
      </c>
      <c r="B41" s="50"/>
      <c r="C41" s="242">
        <v>1100</v>
      </c>
      <c r="D41" s="51"/>
      <c r="E41" s="136" t="s">
        <v>166</v>
      </c>
    </row>
    <row r="42" spans="1:6" outlineLevel="1" x14ac:dyDescent="0.25">
      <c r="A42" s="76">
        <v>43203</v>
      </c>
      <c r="B42" s="50"/>
      <c r="C42" s="51"/>
      <c r="D42" s="242">
        <v>1100</v>
      </c>
      <c r="E42" s="136" t="s">
        <v>164</v>
      </c>
    </row>
    <row r="43" spans="1:6" outlineLevel="1" x14ac:dyDescent="0.25">
      <c r="A43" s="76">
        <v>43112</v>
      </c>
      <c r="B43" s="50"/>
      <c r="C43" s="230">
        <v>100</v>
      </c>
      <c r="D43" s="51"/>
      <c r="E43" s="136" t="s">
        <v>163</v>
      </c>
    </row>
    <row r="44" spans="1:6" outlineLevel="1" x14ac:dyDescent="0.25">
      <c r="A44" s="152">
        <v>43439</v>
      </c>
      <c r="B44" s="50"/>
      <c r="C44" s="223">
        <v>100</v>
      </c>
      <c r="D44" s="51"/>
      <c r="E44" s="136" t="s">
        <v>132</v>
      </c>
    </row>
    <row r="45" spans="1:6" outlineLevel="1" x14ac:dyDescent="0.25">
      <c r="A45" s="134">
        <v>43056</v>
      </c>
      <c r="B45" s="73"/>
      <c r="C45" s="74"/>
      <c r="D45" s="218">
        <v>100</v>
      </c>
      <c r="E45" s="135" t="s">
        <v>144</v>
      </c>
    </row>
    <row r="46" spans="1:6" outlineLevel="1" x14ac:dyDescent="0.25">
      <c r="A46" s="76">
        <v>43056</v>
      </c>
      <c r="B46" s="50"/>
      <c r="C46" s="51"/>
      <c r="D46" s="220">
        <v>100</v>
      </c>
      <c r="E46" s="136" t="s">
        <v>145</v>
      </c>
    </row>
    <row r="47" spans="1:6" ht="18" customHeight="1" outlineLevel="1" x14ac:dyDescent="0.25">
      <c r="A47" s="134">
        <v>43024</v>
      </c>
      <c r="B47" s="73"/>
      <c r="C47" s="213">
        <v>200</v>
      </c>
      <c r="D47" s="74"/>
      <c r="E47" s="135" t="s">
        <v>112</v>
      </c>
    </row>
    <row r="48" spans="1:6" ht="18" customHeight="1" outlineLevel="1" x14ac:dyDescent="0.25">
      <c r="A48" s="134">
        <v>43021</v>
      </c>
      <c r="B48" s="73"/>
      <c r="C48" s="74"/>
      <c r="D48" s="213">
        <v>200</v>
      </c>
      <c r="E48" s="135" t="s">
        <v>113</v>
      </c>
    </row>
    <row r="49" spans="1:5" outlineLevel="1" x14ac:dyDescent="0.25">
      <c r="A49" s="76">
        <v>42979</v>
      </c>
      <c r="B49" s="50"/>
      <c r="C49" s="205">
        <v>100</v>
      </c>
      <c r="D49" s="51"/>
      <c r="E49" s="52" t="s">
        <v>71</v>
      </c>
    </row>
    <row r="50" spans="1:5" ht="16.5" thickBot="1" x14ac:dyDescent="0.3">
      <c r="A50" s="185" t="s">
        <v>36</v>
      </c>
      <c r="B50" s="186"/>
      <c r="C50" s="187">
        <f>SUM(C39:C49)</f>
        <v>2100</v>
      </c>
      <c r="D50" s="187">
        <f>SUM(D39:D49)</f>
        <v>2000</v>
      </c>
      <c r="E50" s="188" t="s">
        <v>30</v>
      </c>
    </row>
    <row r="51" spans="1:5" outlineLevel="1" x14ac:dyDescent="0.25">
      <c r="A51" s="164">
        <v>43010</v>
      </c>
      <c r="B51" s="56"/>
      <c r="C51" s="57"/>
      <c r="D51" s="215">
        <v>50</v>
      </c>
      <c r="E51" s="127" t="s">
        <v>106</v>
      </c>
    </row>
    <row r="52" spans="1:5" outlineLevel="1" x14ac:dyDescent="0.25">
      <c r="A52" s="76">
        <v>42959</v>
      </c>
      <c r="B52" s="50"/>
      <c r="C52" s="51"/>
      <c r="D52" s="205">
        <v>50</v>
      </c>
      <c r="E52" s="136" t="s">
        <v>82</v>
      </c>
    </row>
    <row r="53" spans="1:5" outlineLevel="1" x14ac:dyDescent="0.25">
      <c r="A53" s="76">
        <v>42959</v>
      </c>
      <c r="B53" s="50"/>
      <c r="C53" s="51"/>
      <c r="D53" s="205">
        <v>50</v>
      </c>
      <c r="E53" s="136" t="s">
        <v>100</v>
      </c>
    </row>
    <row r="54" spans="1:5" ht="16.5" thickBot="1" x14ac:dyDescent="0.3">
      <c r="A54" s="77" t="s">
        <v>36</v>
      </c>
      <c r="B54" s="53">
        <v>100</v>
      </c>
      <c r="C54" s="54">
        <f>SUM(C51:C51)</f>
        <v>0</v>
      </c>
      <c r="D54" s="54">
        <f>SUM(D51:D53)</f>
        <v>150</v>
      </c>
      <c r="E54" s="55" t="s">
        <v>53</v>
      </c>
    </row>
    <row r="55" spans="1:5" outlineLevel="1" x14ac:dyDescent="0.25">
      <c r="A55" s="89"/>
      <c r="B55" s="89"/>
      <c r="C55" s="90"/>
      <c r="D55" s="90"/>
      <c r="E55" s="189"/>
    </row>
    <row r="56" spans="1:5" ht="16.5" thickBot="1" x14ac:dyDescent="0.3">
      <c r="A56" s="70" t="s">
        <v>36</v>
      </c>
      <c r="B56" s="70">
        <v>600</v>
      </c>
      <c r="C56" s="71">
        <f>SUM(C55)</f>
        <v>0</v>
      </c>
      <c r="D56" s="71">
        <f>SUM(D55)</f>
        <v>0</v>
      </c>
      <c r="E56" s="72" t="s">
        <v>67</v>
      </c>
    </row>
    <row r="57" spans="1:5" outlineLevel="1" x14ac:dyDescent="0.25">
      <c r="A57" s="79"/>
      <c r="B57" s="43"/>
      <c r="C57" s="44"/>
      <c r="D57" s="44"/>
      <c r="E57" s="45"/>
    </row>
    <row r="58" spans="1:5" ht="16.5" thickBot="1" x14ac:dyDescent="0.3">
      <c r="A58" s="80" t="s">
        <v>36</v>
      </c>
      <c r="B58" s="47">
        <v>500</v>
      </c>
      <c r="C58" s="48">
        <f>SUM(C57:C57)</f>
        <v>0</v>
      </c>
      <c r="D58" s="48">
        <f>SUM(D57:D57)</f>
        <v>0</v>
      </c>
      <c r="E58" s="49" t="s">
        <v>60</v>
      </c>
    </row>
    <row r="59" spans="1:5" outlineLevel="1" x14ac:dyDescent="0.25">
      <c r="A59" s="61">
        <v>42989</v>
      </c>
      <c r="B59" s="58"/>
      <c r="C59" s="204">
        <v>8.15</v>
      </c>
      <c r="D59" s="59"/>
      <c r="E59" s="60" t="s">
        <v>72</v>
      </c>
    </row>
    <row r="60" spans="1:5" ht="16.5" thickBot="1" x14ac:dyDescent="0.3">
      <c r="A60" s="38" t="s">
        <v>36</v>
      </c>
      <c r="B60" s="38">
        <v>2000</v>
      </c>
      <c r="C60" s="39">
        <f>SUM(C59:C59)</f>
        <v>8.15</v>
      </c>
      <c r="D60" s="39">
        <f>SUM(D59)</f>
        <v>0</v>
      </c>
      <c r="E60" s="40" t="s">
        <v>32</v>
      </c>
    </row>
    <row r="61" spans="1:5" outlineLevel="1" x14ac:dyDescent="0.25">
      <c r="A61" s="78"/>
      <c r="B61" s="78"/>
      <c r="C61" s="63"/>
      <c r="D61" s="63"/>
      <c r="E61" s="64"/>
    </row>
    <row r="62" spans="1:5" ht="16.5" thickBot="1" x14ac:dyDescent="0.3">
      <c r="A62" s="70" t="s">
        <v>36</v>
      </c>
      <c r="B62" s="70">
        <v>2500</v>
      </c>
      <c r="C62" s="71">
        <f>SUM(C61)</f>
        <v>0</v>
      </c>
      <c r="D62" s="71">
        <f>SUM(D61:D61)</f>
        <v>0</v>
      </c>
      <c r="E62" s="72" t="s">
        <v>31</v>
      </c>
    </row>
    <row r="63" spans="1:5" outlineLevel="1" x14ac:dyDescent="0.25">
      <c r="A63" s="176">
        <v>43234</v>
      </c>
      <c r="B63" s="78"/>
      <c r="C63" s="63"/>
      <c r="D63" s="251">
        <v>1000</v>
      </c>
      <c r="E63" s="177" t="s">
        <v>215</v>
      </c>
    </row>
    <row r="64" spans="1:5" ht="16.5" thickBot="1" x14ac:dyDescent="0.3">
      <c r="A64" s="70" t="s">
        <v>36</v>
      </c>
      <c r="B64" s="70">
        <v>1000</v>
      </c>
      <c r="C64" s="71">
        <f>SUM(C63)</f>
        <v>0</v>
      </c>
      <c r="D64" s="71">
        <f>SUM(D63)</f>
        <v>1000</v>
      </c>
      <c r="E64" s="72" t="s">
        <v>35</v>
      </c>
    </row>
    <row r="65" spans="1:5" outlineLevel="1" x14ac:dyDescent="0.25">
      <c r="A65" s="112">
        <v>43234</v>
      </c>
      <c r="B65" s="24"/>
      <c r="C65" s="25"/>
      <c r="D65" s="246">
        <v>300</v>
      </c>
      <c r="E65" s="131" t="s">
        <v>202</v>
      </c>
    </row>
    <row r="66" spans="1:5" ht="16.5" thickBot="1" x14ac:dyDescent="0.3">
      <c r="A66" s="30" t="s">
        <v>36</v>
      </c>
      <c r="B66" s="30">
        <v>350</v>
      </c>
      <c r="C66" s="31">
        <f>SUM(C65:C65)</f>
        <v>0</v>
      </c>
      <c r="D66" s="31">
        <f>SUM(D65:D65)</f>
        <v>300</v>
      </c>
      <c r="E66" s="32" t="s">
        <v>34</v>
      </c>
    </row>
    <row r="67" spans="1:5" outlineLevel="1" x14ac:dyDescent="0.25">
      <c r="A67" s="169">
        <v>43269</v>
      </c>
      <c r="B67" s="81"/>
      <c r="C67" s="82"/>
      <c r="D67" s="257">
        <v>96.07</v>
      </c>
      <c r="E67" s="161" t="s">
        <v>191</v>
      </c>
    </row>
    <row r="68" spans="1:5" outlineLevel="1" x14ac:dyDescent="0.25">
      <c r="A68" s="172">
        <v>43283</v>
      </c>
      <c r="B68" s="173"/>
      <c r="C68" s="174"/>
      <c r="D68" s="255">
        <v>-42.38</v>
      </c>
      <c r="E68" s="175" t="s">
        <v>211</v>
      </c>
    </row>
    <row r="69" spans="1:5" outlineLevel="1" x14ac:dyDescent="0.25">
      <c r="A69" s="168">
        <v>43269</v>
      </c>
      <c r="B69" s="24"/>
      <c r="C69" s="25"/>
      <c r="D69" s="254">
        <v>4.9800000000000004</v>
      </c>
      <c r="E69" s="167" t="s">
        <v>190</v>
      </c>
    </row>
    <row r="70" spans="1:5" outlineLevel="1" x14ac:dyDescent="0.25">
      <c r="A70" s="112">
        <v>43269</v>
      </c>
      <c r="B70" s="24"/>
      <c r="C70" s="25"/>
      <c r="D70" s="254">
        <v>187.59</v>
      </c>
      <c r="E70" s="167" t="s">
        <v>189</v>
      </c>
    </row>
    <row r="71" spans="1:5" outlineLevel="1" x14ac:dyDescent="0.25">
      <c r="A71" s="112">
        <v>43269</v>
      </c>
      <c r="B71" s="24"/>
      <c r="C71" s="25"/>
      <c r="D71" s="254">
        <v>169.52</v>
      </c>
      <c r="E71" s="167" t="s">
        <v>188</v>
      </c>
    </row>
    <row r="72" spans="1:5" x14ac:dyDescent="0.25">
      <c r="A72" s="83" t="s">
        <v>36</v>
      </c>
      <c r="B72" s="83">
        <v>400</v>
      </c>
      <c r="C72" s="84">
        <f>SUM(C67:C71)</f>
        <v>0</v>
      </c>
      <c r="D72" s="84">
        <f>SUM(D67:D71)</f>
        <v>415.78</v>
      </c>
      <c r="E72" s="85" t="s">
        <v>47</v>
      </c>
    </row>
    <row r="73" spans="1:5" outlineLevel="1" x14ac:dyDescent="0.25">
      <c r="A73" s="61">
        <v>43031</v>
      </c>
      <c r="B73" s="58"/>
      <c r="C73" s="213">
        <v>1269.57</v>
      </c>
      <c r="D73" s="59"/>
      <c r="E73" s="129" t="s">
        <v>116</v>
      </c>
    </row>
    <row r="74" spans="1:5" ht="16.5" thickBot="1" x14ac:dyDescent="0.3">
      <c r="A74" s="38" t="s">
        <v>36</v>
      </c>
      <c r="B74" s="38">
        <v>150</v>
      </c>
      <c r="C74" s="39">
        <f>SUM(C73)</f>
        <v>1269.57</v>
      </c>
      <c r="D74" s="39">
        <f>SUM(D73)</f>
        <v>0</v>
      </c>
      <c r="E74" s="40" t="s">
        <v>57</v>
      </c>
    </row>
    <row r="75" spans="1:5" outlineLevel="1" x14ac:dyDescent="0.25">
      <c r="A75" s="50"/>
      <c r="B75" s="50"/>
      <c r="C75" s="51"/>
      <c r="D75" s="51"/>
      <c r="E75" s="52"/>
    </row>
    <row r="76" spans="1:5" ht="16.5" thickBot="1" x14ac:dyDescent="0.3">
      <c r="A76" s="53" t="s">
        <v>36</v>
      </c>
      <c r="B76" s="53">
        <v>9.9</v>
      </c>
      <c r="C76" s="54">
        <f>SUM(C75:C75)</f>
        <v>0</v>
      </c>
      <c r="D76" s="54">
        <f>SUM(D75:D75)</f>
        <v>0</v>
      </c>
      <c r="E76" s="55" t="s">
        <v>58</v>
      </c>
    </row>
    <row r="77" spans="1:5" outlineLevel="1" x14ac:dyDescent="0.25">
      <c r="A77" s="112">
        <v>43259</v>
      </c>
      <c r="B77" s="24"/>
      <c r="C77" s="25"/>
      <c r="D77" s="259">
        <v>82.8</v>
      </c>
      <c r="E77" s="131" t="s">
        <v>208</v>
      </c>
    </row>
    <row r="78" spans="1:5" ht="16.5" thickBot="1" x14ac:dyDescent="0.3">
      <c r="A78" s="30" t="s">
        <v>36</v>
      </c>
      <c r="B78" s="30">
        <v>250</v>
      </c>
      <c r="C78" s="31">
        <f>SUM(C77:C77)</f>
        <v>0</v>
      </c>
      <c r="D78" s="31">
        <f>SUM(D77:D77)</f>
        <v>82.8</v>
      </c>
      <c r="E78" s="32" t="s">
        <v>48</v>
      </c>
    </row>
    <row r="79" spans="1:5" outlineLevel="1" x14ac:dyDescent="0.25">
      <c r="A79" s="155">
        <v>43077</v>
      </c>
      <c r="B79" s="41"/>
      <c r="C79" s="42"/>
      <c r="D79" s="224">
        <v>6.36</v>
      </c>
      <c r="E79" s="156" t="s">
        <v>146</v>
      </c>
    </row>
    <row r="80" spans="1:5" outlineLevel="1" x14ac:dyDescent="0.25">
      <c r="A80" s="91">
        <v>43072</v>
      </c>
      <c r="B80" s="92"/>
      <c r="C80" s="93"/>
      <c r="D80" s="222">
        <v>114.06</v>
      </c>
      <c r="E80" s="154" t="s">
        <v>140</v>
      </c>
    </row>
    <row r="81" spans="1:5" outlineLevel="1" x14ac:dyDescent="0.25">
      <c r="A81" s="91">
        <v>43072</v>
      </c>
      <c r="B81" s="92"/>
      <c r="C81" s="93"/>
      <c r="D81" s="222">
        <v>20.5</v>
      </c>
      <c r="E81" s="154" t="s">
        <v>139</v>
      </c>
    </row>
    <row r="82" spans="1:5" outlineLevel="1" x14ac:dyDescent="0.25">
      <c r="A82" s="91">
        <v>43068</v>
      </c>
      <c r="B82" s="92"/>
      <c r="C82" s="93"/>
      <c r="D82" s="222">
        <v>7.64</v>
      </c>
      <c r="E82" s="154" t="s">
        <v>138</v>
      </c>
    </row>
    <row r="83" spans="1:5" outlineLevel="1" x14ac:dyDescent="0.25">
      <c r="A83" s="91">
        <v>43068</v>
      </c>
      <c r="B83" s="92"/>
      <c r="C83" s="93"/>
      <c r="D83" s="222">
        <v>11.08</v>
      </c>
      <c r="E83" s="154" t="s">
        <v>138</v>
      </c>
    </row>
    <row r="84" spans="1:5" outlineLevel="1" x14ac:dyDescent="0.25">
      <c r="A84" s="91">
        <v>43068</v>
      </c>
      <c r="B84" s="92"/>
      <c r="C84" s="93"/>
      <c r="D84" s="222">
        <v>28.06</v>
      </c>
      <c r="E84" s="154" t="s">
        <v>138</v>
      </c>
    </row>
    <row r="85" spans="1:5" outlineLevel="1" x14ac:dyDescent="0.25">
      <c r="A85" s="46">
        <v>43068</v>
      </c>
      <c r="B85" s="43"/>
      <c r="C85" s="44"/>
      <c r="D85" s="223">
        <v>82.75</v>
      </c>
      <c r="E85" s="153" t="s">
        <v>137</v>
      </c>
    </row>
    <row r="86" spans="1:5" outlineLevel="1" x14ac:dyDescent="0.25">
      <c r="A86" s="46">
        <v>42985</v>
      </c>
      <c r="B86" s="43"/>
      <c r="C86" s="44"/>
      <c r="D86" s="205">
        <v>140</v>
      </c>
      <c r="E86" s="43" t="s">
        <v>83</v>
      </c>
    </row>
    <row r="87" spans="1:5" ht="16.5" thickBot="1" x14ac:dyDescent="0.3">
      <c r="A87" s="86" t="s">
        <v>36</v>
      </c>
      <c r="B87" s="86">
        <v>500</v>
      </c>
      <c r="C87" s="87">
        <f>SUM(C79:C79)</f>
        <v>0</v>
      </c>
      <c r="D87" s="87">
        <f>SUM(D79:D86)</f>
        <v>410.45000000000005</v>
      </c>
      <c r="E87" s="88" t="s">
        <v>46</v>
      </c>
    </row>
    <row r="88" spans="1:5" outlineLevel="1" x14ac:dyDescent="0.25">
      <c r="A88" s="164">
        <v>43246</v>
      </c>
      <c r="B88" s="56"/>
      <c r="C88" s="57"/>
      <c r="D88" s="261">
        <v>464</v>
      </c>
      <c r="E88" s="127" t="s">
        <v>204</v>
      </c>
    </row>
    <row r="89" spans="1:5" ht="16.5" thickBot="1" x14ac:dyDescent="0.3">
      <c r="A89" s="77" t="s">
        <v>36</v>
      </c>
      <c r="B89" s="53">
        <v>549</v>
      </c>
      <c r="C89" s="54">
        <f>SUM(C88:C88)</f>
        <v>0</v>
      </c>
      <c r="D89" s="54">
        <f>SUM(D88:D88)</f>
        <v>464</v>
      </c>
      <c r="E89" s="55" t="s">
        <v>10</v>
      </c>
    </row>
    <row r="90" spans="1:5" outlineLevel="1" x14ac:dyDescent="0.25">
      <c r="A90" s="148">
        <v>43036</v>
      </c>
      <c r="B90" s="89"/>
      <c r="C90" s="90"/>
      <c r="D90" s="219">
        <v>800</v>
      </c>
      <c r="E90" s="149" t="s">
        <v>127</v>
      </c>
    </row>
    <row r="91" spans="1:5" ht="16.5" thickBot="1" x14ac:dyDescent="0.3">
      <c r="A91" s="70" t="s">
        <v>36</v>
      </c>
      <c r="B91" s="70">
        <v>785</v>
      </c>
      <c r="C91" s="71">
        <f>SUM(C90)</f>
        <v>0</v>
      </c>
      <c r="D91" s="71">
        <f>SUM(D90)</f>
        <v>800</v>
      </c>
      <c r="E91" s="72" t="s">
        <v>54</v>
      </c>
    </row>
    <row r="92" spans="1:5" outlineLevel="1" x14ac:dyDescent="0.25">
      <c r="A92" s="29"/>
      <c r="B92" s="26"/>
      <c r="C92" s="27"/>
      <c r="D92" s="27"/>
      <c r="E92" s="138"/>
    </row>
    <row r="93" spans="1:5" ht="16.5" thickBot="1" x14ac:dyDescent="0.3">
      <c r="A93" s="30" t="s">
        <v>36</v>
      </c>
      <c r="B93" s="30">
        <v>200</v>
      </c>
      <c r="C93" s="31">
        <f>SUM(C92)</f>
        <v>0</v>
      </c>
      <c r="D93" s="31">
        <f>SUM(D92:D92)</f>
        <v>0</v>
      </c>
      <c r="E93" s="32" t="s">
        <v>20</v>
      </c>
    </row>
    <row r="94" spans="1:5" outlineLevel="1" x14ac:dyDescent="0.25">
      <c r="A94" s="91">
        <v>43238</v>
      </c>
      <c r="B94" s="92"/>
      <c r="C94" s="93"/>
      <c r="D94" s="248">
        <v>514.76</v>
      </c>
      <c r="E94" s="166" t="s">
        <v>185</v>
      </c>
    </row>
    <row r="95" spans="1:5" outlineLevel="1" x14ac:dyDescent="0.25">
      <c r="A95" s="91">
        <v>43202</v>
      </c>
      <c r="B95" s="92"/>
      <c r="C95" s="93"/>
      <c r="D95" s="241">
        <v>514.76</v>
      </c>
      <c r="E95" s="166" t="s">
        <v>176</v>
      </c>
    </row>
    <row r="96" spans="1:5" outlineLevel="1" x14ac:dyDescent="0.25">
      <c r="A96" s="91">
        <v>42985</v>
      </c>
      <c r="B96" s="92"/>
      <c r="C96" s="93"/>
      <c r="D96" s="207">
        <v>80</v>
      </c>
      <c r="E96" s="94" t="s">
        <v>83</v>
      </c>
    </row>
    <row r="97" spans="1:5" outlineLevel="1" x14ac:dyDescent="0.25">
      <c r="A97" s="46">
        <v>42975</v>
      </c>
      <c r="B97" s="43"/>
      <c r="C97" s="44"/>
      <c r="D97" s="205">
        <v>1146.3399999999999</v>
      </c>
      <c r="E97" s="45" t="s">
        <v>79</v>
      </c>
    </row>
    <row r="98" spans="1:5" ht="16.5" thickBot="1" x14ac:dyDescent="0.3">
      <c r="A98" s="47" t="s">
        <v>36</v>
      </c>
      <c r="B98" s="47">
        <v>1200</v>
      </c>
      <c r="C98" s="48">
        <f>SUM(C94:C97)</f>
        <v>0</v>
      </c>
      <c r="D98" s="48">
        <f>SUM(D94:D97)</f>
        <v>2255.8599999999997</v>
      </c>
      <c r="E98" s="49" t="s">
        <v>59</v>
      </c>
    </row>
    <row r="99" spans="1:5" outlineLevel="1" x14ac:dyDescent="0.25">
      <c r="A99" s="102">
        <v>43234</v>
      </c>
      <c r="B99" s="95"/>
      <c r="C99" s="96"/>
      <c r="D99" s="250">
        <v>500</v>
      </c>
      <c r="E99" s="139" t="s">
        <v>217</v>
      </c>
    </row>
    <row r="100" spans="1:5" outlineLevel="1" x14ac:dyDescent="0.25">
      <c r="A100" s="102">
        <v>43217</v>
      </c>
      <c r="B100" s="95"/>
      <c r="C100" s="96"/>
      <c r="D100" s="243">
        <v>63.47</v>
      </c>
      <c r="E100" s="139" t="s">
        <v>182</v>
      </c>
    </row>
    <row r="101" spans="1:5" outlineLevel="1" x14ac:dyDescent="0.25">
      <c r="A101" s="102">
        <v>43216</v>
      </c>
      <c r="B101" s="95"/>
      <c r="C101" s="96"/>
      <c r="D101" s="243">
        <v>-72.099999999999994</v>
      </c>
      <c r="E101" s="139" t="s">
        <v>169</v>
      </c>
    </row>
    <row r="102" spans="1:5" outlineLevel="1" x14ac:dyDescent="0.25">
      <c r="A102" s="102">
        <v>43211</v>
      </c>
      <c r="B102" s="95"/>
      <c r="C102" s="96"/>
      <c r="D102" s="243">
        <v>120</v>
      </c>
      <c r="E102" s="139" t="s">
        <v>184</v>
      </c>
    </row>
    <row r="103" spans="1:5" outlineLevel="1" x14ac:dyDescent="0.25">
      <c r="A103" s="102">
        <v>43210</v>
      </c>
      <c r="B103" s="95"/>
      <c r="C103" s="96"/>
      <c r="D103" s="243">
        <v>119.76</v>
      </c>
      <c r="E103" s="139" t="s">
        <v>183</v>
      </c>
    </row>
    <row r="104" spans="1:5" outlineLevel="1" x14ac:dyDescent="0.25">
      <c r="A104" s="102">
        <v>43210</v>
      </c>
      <c r="B104" s="95"/>
      <c r="C104" s="96"/>
      <c r="D104" s="243">
        <v>153.69</v>
      </c>
      <c r="E104" s="139" t="s">
        <v>182</v>
      </c>
    </row>
    <row r="105" spans="1:5" outlineLevel="1" x14ac:dyDescent="0.25">
      <c r="A105" s="102">
        <v>43209</v>
      </c>
      <c r="B105" s="95"/>
      <c r="C105" s="96"/>
      <c r="D105" s="243">
        <v>217.05</v>
      </c>
      <c r="E105" s="139" t="s">
        <v>182</v>
      </c>
    </row>
    <row r="106" spans="1:5" outlineLevel="1" x14ac:dyDescent="0.25">
      <c r="A106" s="102">
        <v>43036</v>
      </c>
      <c r="B106" s="95"/>
      <c r="C106" s="96"/>
      <c r="D106" s="218">
        <v>2000</v>
      </c>
      <c r="E106" s="139" t="s">
        <v>128</v>
      </c>
    </row>
    <row r="107" spans="1:5" ht="16.5" thickBot="1" x14ac:dyDescent="0.3">
      <c r="A107" s="70" t="s">
        <v>36</v>
      </c>
      <c r="B107" s="70">
        <v>3000</v>
      </c>
      <c r="C107" s="71">
        <f>SUM(C99:C106)</f>
        <v>0</v>
      </c>
      <c r="D107" s="71">
        <f>SUM(D99:D106)</f>
        <v>3101.87</v>
      </c>
      <c r="E107" s="72" t="s">
        <v>55</v>
      </c>
    </row>
    <row r="108" spans="1:5" outlineLevel="1" x14ac:dyDescent="0.25">
      <c r="A108" s="110">
        <v>43216</v>
      </c>
      <c r="B108" s="35"/>
      <c r="C108" s="246">
        <v>1000</v>
      </c>
      <c r="D108" s="36"/>
      <c r="E108" s="145" t="s">
        <v>214</v>
      </c>
    </row>
    <row r="109" spans="1:5" ht="16.5" thickBot="1" x14ac:dyDescent="0.3">
      <c r="A109" s="98" t="s">
        <v>36</v>
      </c>
      <c r="B109" s="98">
        <v>1000</v>
      </c>
      <c r="C109" s="99">
        <f>SUM(C108:C108)</f>
        <v>1000</v>
      </c>
      <c r="D109" s="99">
        <f>SUM(D108:D108)</f>
        <v>0</v>
      </c>
      <c r="E109" s="100" t="s">
        <v>61</v>
      </c>
    </row>
    <row r="110" spans="1:5" outlineLevel="1" x14ac:dyDescent="0.25">
      <c r="A110" s="164">
        <v>43259</v>
      </c>
      <c r="B110" s="56"/>
      <c r="C110" s="57"/>
      <c r="D110" s="257">
        <v>29.52</v>
      </c>
      <c r="E110" s="127" t="s">
        <v>210</v>
      </c>
    </row>
    <row r="111" spans="1:5" outlineLevel="1" x14ac:dyDescent="0.25">
      <c r="A111" s="76">
        <v>43126</v>
      </c>
      <c r="B111" s="50"/>
      <c r="C111" s="51"/>
      <c r="D111" s="230">
        <v>132.46</v>
      </c>
      <c r="E111" s="136" t="s">
        <v>157</v>
      </c>
    </row>
    <row r="112" spans="1:5" outlineLevel="1" x14ac:dyDescent="0.25">
      <c r="A112" s="196">
        <v>43122</v>
      </c>
      <c r="B112" s="157"/>
      <c r="C112" s="158"/>
      <c r="D112" s="227">
        <v>55.34</v>
      </c>
      <c r="E112" s="159" t="s">
        <v>156</v>
      </c>
    </row>
    <row r="113" spans="1:5" outlineLevel="1" x14ac:dyDescent="0.25">
      <c r="A113" s="196">
        <v>43075</v>
      </c>
      <c r="B113" s="157"/>
      <c r="C113" s="158"/>
      <c r="D113" s="222">
        <v>33.9</v>
      </c>
      <c r="E113" s="159" t="s">
        <v>158</v>
      </c>
    </row>
    <row r="114" spans="1:5" outlineLevel="1" x14ac:dyDescent="0.25">
      <c r="A114" s="76">
        <v>43035</v>
      </c>
      <c r="B114" s="50"/>
      <c r="C114" s="51"/>
      <c r="D114" s="212">
        <v>45.39</v>
      </c>
      <c r="E114" s="136" t="s">
        <v>102</v>
      </c>
    </row>
    <row r="115" spans="1:5" outlineLevel="1" x14ac:dyDescent="0.25">
      <c r="A115" s="134">
        <v>42996</v>
      </c>
      <c r="B115" s="73"/>
      <c r="C115" s="74"/>
      <c r="D115" s="204">
        <v>67.760000000000005</v>
      </c>
      <c r="E115" s="75" t="s">
        <v>94</v>
      </c>
    </row>
    <row r="116" spans="1:5" outlineLevel="1" x14ac:dyDescent="0.25">
      <c r="A116" s="134">
        <v>42996</v>
      </c>
      <c r="B116" s="73"/>
      <c r="C116" s="74"/>
      <c r="D116" s="204">
        <v>120.34</v>
      </c>
      <c r="E116" s="75" t="s">
        <v>93</v>
      </c>
    </row>
    <row r="117" spans="1:5" outlineLevel="1" x14ac:dyDescent="0.25">
      <c r="A117" s="134">
        <v>42986</v>
      </c>
      <c r="B117" s="73"/>
      <c r="C117" s="74"/>
      <c r="D117" s="204">
        <v>23.46</v>
      </c>
      <c r="E117" s="75" t="s">
        <v>91</v>
      </c>
    </row>
    <row r="118" spans="1:5" outlineLevel="1" x14ac:dyDescent="0.25">
      <c r="A118" s="134">
        <v>42996</v>
      </c>
      <c r="B118" s="73"/>
      <c r="C118" s="74"/>
      <c r="D118" s="204">
        <v>-120.34</v>
      </c>
      <c r="E118" s="75" t="s">
        <v>75</v>
      </c>
    </row>
    <row r="119" spans="1:5" ht="16.5" thickBot="1" x14ac:dyDescent="0.3">
      <c r="A119" s="77" t="s">
        <v>36</v>
      </c>
      <c r="B119" s="53">
        <v>500</v>
      </c>
      <c r="C119" s="54">
        <f>SUM(C110:C115)</f>
        <v>0</v>
      </c>
      <c r="D119" s="54">
        <f>SUM(D110:D118)</f>
        <v>387.83000000000004</v>
      </c>
      <c r="E119" s="55" t="s">
        <v>8</v>
      </c>
    </row>
    <row r="120" spans="1:5" outlineLevel="1" x14ac:dyDescent="0.25">
      <c r="A120" s="148">
        <v>43201</v>
      </c>
      <c r="B120" s="89"/>
      <c r="C120" s="90"/>
      <c r="D120" s="241">
        <v>154.94</v>
      </c>
      <c r="E120" s="149" t="s">
        <v>177</v>
      </c>
    </row>
    <row r="121" spans="1:5" outlineLevel="1" x14ac:dyDescent="0.25">
      <c r="A121" s="102">
        <v>42983</v>
      </c>
      <c r="B121" s="95"/>
      <c r="C121" s="96"/>
      <c r="D121" s="204">
        <v>514.76</v>
      </c>
      <c r="E121" s="97" t="s">
        <v>86</v>
      </c>
    </row>
    <row r="122" spans="1:5" outlineLevel="1" x14ac:dyDescent="0.25">
      <c r="A122" s="102">
        <v>42996</v>
      </c>
      <c r="B122" s="95"/>
      <c r="C122" s="96"/>
      <c r="D122" s="213">
        <v>54.03</v>
      </c>
      <c r="E122" s="139" t="s">
        <v>108</v>
      </c>
    </row>
    <row r="123" spans="1:5" ht="16.5" thickBot="1" x14ac:dyDescent="0.3">
      <c r="A123" s="70" t="s">
        <v>36</v>
      </c>
      <c r="B123" s="70">
        <v>2000</v>
      </c>
      <c r="C123" s="71">
        <f>SUM(C120:C122)</f>
        <v>0</v>
      </c>
      <c r="D123" s="71">
        <f>SUM(D120:D122)</f>
        <v>723.73</v>
      </c>
      <c r="E123" s="72" t="s">
        <v>33</v>
      </c>
    </row>
    <row r="124" spans="1:5" outlineLevel="1" x14ac:dyDescent="0.25">
      <c r="A124" s="103">
        <v>42990</v>
      </c>
      <c r="B124" s="50"/>
      <c r="C124" s="51"/>
      <c r="D124" s="205">
        <v>33.549999999999997</v>
      </c>
      <c r="E124" s="52" t="s">
        <v>92</v>
      </c>
    </row>
    <row r="125" spans="1:5" outlineLevel="1" x14ac:dyDescent="0.25">
      <c r="A125" s="101">
        <v>43283</v>
      </c>
      <c r="B125" s="73"/>
      <c r="C125" s="74"/>
      <c r="D125" s="260">
        <v>26.8</v>
      </c>
      <c r="E125" s="135" t="s">
        <v>213</v>
      </c>
    </row>
    <row r="126" spans="1:5" outlineLevel="1" x14ac:dyDescent="0.25">
      <c r="A126" s="162">
        <v>43133</v>
      </c>
      <c r="B126" s="73"/>
      <c r="C126" s="74"/>
      <c r="D126" s="232">
        <v>13.96</v>
      </c>
      <c r="E126" s="135" t="s">
        <v>153</v>
      </c>
    </row>
    <row r="127" spans="1:5" ht="16.5" thickBot="1" x14ac:dyDescent="0.3">
      <c r="A127" s="53" t="s">
        <v>36</v>
      </c>
      <c r="B127" s="53">
        <v>50</v>
      </c>
      <c r="C127" s="54">
        <f>SUM(C124:C124)</f>
        <v>0</v>
      </c>
      <c r="D127" s="54">
        <f>SUM(D124:D126)</f>
        <v>74.31</v>
      </c>
      <c r="E127" s="55" t="s">
        <v>9</v>
      </c>
    </row>
    <row r="128" spans="1:5" outlineLevel="1" x14ac:dyDescent="0.25">
      <c r="A128" s="160">
        <v>43270</v>
      </c>
      <c r="B128" s="81"/>
      <c r="C128" s="82"/>
      <c r="D128" s="257">
        <v>199.42</v>
      </c>
      <c r="E128" s="161" t="s">
        <v>212</v>
      </c>
    </row>
    <row r="129" spans="1:5" ht="16.5" thickBot="1" x14ac:dyDescent="0.3">
      <c r="A129" s="30" t="s">
        <v>36</v>
      </c>
      <c r="B129" s="30">
        <v>200</v>
      </c>
      <c r="C129" s="31">
        <f>SUM(C128:C128)</f>
        <v>0</v>
      </c>
      <c r="D129" s="31">
        <f>SUM(D128:D128)</f>
        <v>199.42</v>
      </c>
      <c r="E129" s="32" t="s">
        <v>41</v>
      </c>
    </row>
    <row r="130" spans="1:5" outlineLevel="1" x14ac:dyDescent="0.25">
      <c r="A130" s="132">
        <v>43000</v>
      </c>
      <c r="B130" s="43"/>
      <c r="C130" s="44"/>
      <c r="D130" s="205">
        <v>12.72</v>
      </c>
      <c r="E130" s="133" t="s">
        <v>101</v>
      </c>
    </row>
    <row r="131" spans="1:5" ht="16.5" thickBot="1" x14ac:dyDescent="0.3">
      <c r="A131" s="47" t="s">
        <v>36</v>
      </c>
      <c r="B131" s="47">
        <v>100</v>
      </c>
      <c r="C131" s="48">
        <f>SUM(C130:C130)</f>
        <v>0</v>
      </c>
      <c r="D131" s="48">
        <f>SUM(D130:D130)</f>
        <v>12.72</v>
      </c>
      <c r="E131" s="49" t="s">
        <v>65</v>
      </c>
    </row>
    <row r="132" spans="1:5" outlineLevel="1" x14ac:dyDescent="0.25">
      <c r="A132" s="103">
        <v>43066</v>
      </c>
      <c r="B132" s="50"/>
      <c r="C132" s="51"/>
      <c r="D132" s="220">
        <v>183.3</v>
      </c>
      <c r="E132" s="178" t="s">
        <v>216</v>
      </c>
    </row>
    <row r="133" spans="1:5" ht="16.5" thickBot="1" x14ac:dyDescent="0.3">
      <c r="A133" s="53" t="s">
        <v>36</v>
      </c>
      <c r="B133" s="53">
        <v>300</v>
      </c>
      <c r="C133" s="54">
        <f>SUM(C132:C132)</f>
        <v>0</v>
      </c>
      <c r="D133" s="54">
        <f>SUM(D132:D132)</f>
        <v>183.3</v>
      </c>
      <c r="E133" s="55" t="s">
        <v>11</v>
      </c>
    </row>
    <row r="134" spans="1:5" outlineLevel="1" x14ac:dyDescent="0.25">
      <c r="A134" s="61">
        <v>43228</v>
      </c>
      <c r="B134" s="58"/>
      <c r="C134" s="247">
        <v>276</v>
      </c>
      <c r="D134" s="104"/>
      <c r="E134" s="137" t="s">
        <v>168</v>
      </c>
    </row>
    <row r="135" spans="1:5" outlineLevel="1" x14ac:dyDescent="0.25">
      <c r="A135" s="61">
        <v>43208</v>
      </c>
      <c r="B135" s="58"/>
      <c r="C135" s="104"/>
      <c r="D135" s="240">
        <v>110</v>
      </c>
      <c r="E135" s="137" t="s">
        <v>196</v>
      </c>
    </row>
    <row r="136" spans="1:5" outlineLevel="1" x14ac:dyDescent="0.25">
      <c r="A136" s="61">
        <v>43208</v>
      </c>
      <c r="B136" s="58"/>
      <c r="C136" s="240">
        <v>23.97</v>
      </c>
      <c r="D136" s="104"/>
      <c r="E136" s="137" t="s">
        <v>170</v>
      </c>
    </row>
    <row r="137" spans="1:5" outlineLevel="1" x14ac:dyDescent="0.25">
      <c r="A137" s="61">
        <v>43206</v>
      </c>
      <c r="B137" s="58"/>
      <c r="C137" s="240">
        <v>1.94</v>
      </c>
      <c r="D137" s="104"/>
      <c r="E137" s="137" t="s">
        <v>170</v>
      </c>
    </row>
    <row r="138" spans="1:5" outlineLevel="1" x14ac:dyDescent="0.25">
      <c r="A138" s="61">
        <v>43206</v>
      </c>
      <c r="B138" s="58"/>
      <c r="C138" s="240">
        <v>6321.22</v>
      </c>
      <c r="D138" s="104"/>
      <c r="E138" s="137" t="s">
        <v>170</v>
      </c>
    </row>
    <row r="139" spans="1:5" outlineLevel="1" x14ac:dyDescent="0.25">
      <c r="A139" s="61">
        <v>43204</v>
      </c>
      <c r="B139" s="58"/>
      <c r="C139" s="240">
        <v>3380</v>
      </c>
      <c r="D139" s="104"/>
      <c r="E139" s="137" t="s">
        <v>168</v>
      </c>
    </row>
    <row r="140" spans="1:5" outlineLevel="1" x14ac:dyDescent="0.25">
      <c r="A140" s="61">
        <v>43203</v>
      </c>
      <c r="B140" s="58"/>
      <c r="C140" s="104"/>
      <c r="D140" s="247">
        <v>221.02</v>
      </c>
      <c r="E140" s="137" t="s">
        <v>194</v>
      </c>
    </row>
    <row r="141" spans="1:5" outlineLevel="1" x14ac:dyDescent="0.25">
      <c r="A141" s="61">
        <v>43203</v>
      </c>
      <c r="B141" s="58"/>
      <c r="C141" s="104"/>
      <c r="D141" s="240">
        <v>58.99</v>
      </c>
      <c r="E141" s="137" t="s">
        <v>181</v>
      </c>
    </row>
    <row r="142" spans="1:5" outlineLevel="1" x14ac:dyDescent="0.25">
      <c r="A142" s="61">
        <v>43203</v>
      </c>
      <c r="B142" s="58"/>
      <c r="C142" s="104"/>
      <c r="D142" s="240">
        <v>10.6</v>
      </c>
      <c r="E142" s="137" t="s">
        <v>180</v>
      </c>
    </row>
    <row r="143" spans="1:5" outlineLevel="1" x14ac:dyDescent="0.25">
      <c r="A143" s="61">
        <v>43203</v>
      </c>
      <c r="B143" s="58"/>
      <c r="C143" s="104"/>
      <c r="D143" s="240">
        <v>21.14</v>
      </c>
      <c r="E143" s="137" t="s">
        <v>178</v>
      </c>
    </row>
    <row r="144" spans="1:5" outlineLevel="1" x14ac:dyDescent="0.25">
      <c r="A144" s="61">
        <v>43203</v>
      </c>
      <c r="B144" s="58"/>
      <c r="C144" s="104"/>
      <c r="D144" s="240">
        <v>1</v>
      </c>
      <c r="E144" s="137" t="s">
        <v>179</v>
      </c>
    </row>
    <row r="145" spans="1:5" outlineLevel="1" x14ac:dyDescent="0.25">
      <c r="A145" s="61">
        <v>43203</v>
      </c>
      <c r="B145" s="58"/>
      <c r="C145" s="104"/>
      <c r="D145" s="240">
        <v>1</v>
      </c>
      <c r="E145" s="137" t="s">
        <v>179</v>
      </c>
    </row>
    <row r="146" spans="1:5" outlineLevel="1" x14ac:dyDescent="0.25">
      <c r="A146" s="61">
        <v>43195</v>
      </c>
      <c r="B146" s="58"/>
      <c r="C146" s="104"/>
      <c r="D146" s="240">
        <v>148.36000000000001</v>
      </c>
      <c r="E146" s="137" t="s">
        <v>174</v>
      </c>
    </row>
    <row r="147" spans="1:5" outlineLevel="1" x14ac:dyDescent="0.25">
      <c r="A147" s="61">
        <v>43181</v>
      </c>
      <c r="B147" s="58"/>
      <c r="C147" s="104"/>
      <c r="D147" s="238">
        <v>41.97</v>
      </c>
      <c r="E147" s="137" t="s">
        <v>175</v>
      </c>
    </row>
    <row r="148" spans="1:5" outlineLevel="1" x14ac:dyDescent="0.25">
      <c r="A148" s="61">
        <v>43013</v>
      </c>
      <c r="B148" s="58"/>
      <c r="C148" s="104"/>
      <c r="D148" s="214">
        <v>24.91</v>
      </c>
      <c r="E148" s="137" t="s">
        <v>104</v>
      </c>
    </row>
    <row r="149" spans="1:5" ht="16.5" thickBot="1" x14ac:dyDescent="0.3">
      <c r="A149" s="38" t="s">
        <v>36</v>
      </c>
      <c r="B149" s="38">
        <v>7600</v>
      </c>
      <c r="C149" s="39">
        <f>SUM(C134:C148)</f>
        <v>10003.130000000001</v>
      </c>
      <c r="D149" s="39">
        <f>SUM(D134:D148)</f>
        <v>638.99</v>
      </c>
      <c r="E149" s="40" t="s">
        <v>42</v>
      </c>
    </row>
    <row r="150" spans="1:5" outlineLevel="1" x14ac:dyDescent="0.25">
      <c r="A150" s="46">
        <v>43216</v>
      </c>
      <c r="B150" s="43"/>
      <c r="C150" s="44"/>
      <c r="D150" s="246">
        <v>64.03</v>
      </c>
      <c r="E150" s="133" t="s">
        <v>197</v>
      </c>
    </row>
    <row r="151" spans="1:5" outlineLevel="1" x14ac:dyDescent="0.25">
      <c r="A151" s="163">
        <v>43200</v>
      </c>
      <c r="B151" s="43"/>
      <c r="C151" s="44"/>
      <c r="D151" s="242">
        <v>60.36</v>
      </c>
      <c r="E151" s="133" t="s">
        <v>195</v>
      </c>
    </row>
    <row r="152" spans="1:5" outlineLevel="1" x14ac:dyDescent="0.25">
      <c r="A152" s="46">
        <v>39542</v>
      </c>
      <c r="B152" s="43"/>
      <c r="C152" s="44"/>
      <c r="D152" s="242">
        <v>150</v>
      </c>
      <c r="E152" s="133" t="s">
        <v>193</v>
      </c>
    </row>
    <row r="153" spans="1:5" outlineLevel="1" x14ac:dyDescent="0.25">
      <c r="A153" s="46">
        <v>43207</v>
      </c>
      <c r="B153" s="43"/>
      <c r="C153" s="105"/>
      <c r="D153" s="249">
        <v>150</v>
      </c>
      <c r="E153" s="170" t="s">
        <v>192</v>
      </c>
    </row>
    <row r="154" spans="1:5" outlineLevel="1" x14ac:dyDescent="0.25">
      <c r="A154" s="108">
        <v>43180</v>
      </c>
      <c r="B154" s="106"/>
      <c r="C154" s="107"/>
      <c r="D154" s="238">
        <v>79.63</v>
      </c>
      <c r="E154" s="165" t="s">
        <v>173</v>
      </c>
    </row>
    <row r="155" spans="1:5" ht="16.5" thickBot="1" x14ac:dyDescent="0.3">
      <c r="A155" s="47" t="s">
        <v>36</v>
      </c>
      <c r="B155" s="47">
        <v>500</v>
      </c>
      <c r="C155" s="48">
        <f>SUM(C150:C153)</f>
        <v>0</v>
      </c>
      <c r="D155" s="48">
        <f>SUM(D150:D154)</f>
        <v>504.02</v>
      </c>
      <c r="E155" s="49" t="s">
        <v>44</v>
      </c>
    </row>
    <row r="156" spans="1:5" outlineLevel="1" x14ac:dyDescent="0.25">
      <c r="A156" s="46">
        <v>43151</v>
      </c>
      <c r="B156" s="43"/>
      <c r="C156" s="44"/>
      <c r="D156" s="233">
        <v>38.369999999999997</v>
      </c>
      <c r="E156" s="133" t="s">
        <v>162</v>
      </c>
    </row>
    <row r="157" spans="1:5" outlineLevel="1" x14ac:dyDescent="0.25">
      <c r="A157" s="46">
        <v>43142</v>
      </c>
      <c r="B157" s="43"/>
      <c r="C157" s="236">
        <v>100</v>
      </c>
      <c r="D157" s="44"/>
      <c r="E157" s="133" t="s">
        <v>160</v>
      </c>
    </row>
    <row r="158" spans="1:5" outlineLevel="1" x14ac:dyDescent="0.25">
      <c r="A158" s="46">
        <v>43139</v>
      </c>
      <c r="B158" s="43"/>
      <c r="C158" s="44"/>
      <c r="D158" s="233">
        <v>72.02</v>
      </c>
      <c r="E158" s="133" t="s">
        <v>155</v>
      </c>
    </row>
    <row r="159" spans="1:5" outlineLevel="1" x14ac:dyDescent="0.25">
      <c r="A159" s="163">
        <v>43139</v>
      </c>
      <c r="B159" s="43"/>
      <c r="C159" s="44"/>
      <c r="D159" s="233">
        <v>143.59</v>
      </c>
      <c r="E159" s="133" t="s">
        <v>140</v>
      </c>
    </row>
    <row r="160" spans="1:5" outlineLevel="1" x14ac:dyDescent="0.25">
      <c r="A160" s="46">
        <v>43139</v>
      </c>
      <c r="B160" s="43"/>
      <c r="C160" s="44"/>
      <c r="D160" s="233">
        <v>98.48</v>
      </c>
      <c r="E160" s="133" t="s">
        <v>154</v>
      </c>
    </row>
    <row r="161" spans="1:5" outlineLevel="1" x14ac:dyDescent="0.25">
      <c r="A161" s="108">
        <v>42996</v>
      </c>
      <c r="B161" s="106"/>
      <c r="C161" s="109"/>
      <c r="D161" s="204">
        <v>80</v>
      </c>
      <c r="E161" s="130" t="s">
        <v>98</v>
      </c>
    </row>
    <row r="162" spans="1:5" ht="16.5" thickBot="1" x14ac:dyDescent="0.3">
      <c r="A162" s="47" t="s">
        <v>36</v>
      </c>
      <c r="B162" s="47">
        <v>500</v>
      </c>
      <c r="C162" s="48">
        <f>SUM(C156:C161)</f>
        <v>100</v>
      </c>
      <c r="D162" s="48">
        <f>SUM(D156:D161)</f>
        <v>432.46</v>
      </c>
      <c r="E162" s="49" t="s">
        <v>51</v>
      </c>
    </row>
    <row r="163" spans="1:5" outlineLevel="1" x14ac:dyDescent="0.25">
      <c r="A163" s="143">
        <v>43266</v>
      </c>
      <c r="B163" s="141"/>
      <c r="C163" s="255">
        <v>338.69</v>
      </c>
      <c r="D163" s="142"/>
      <c r="E163" s="144" t="s">
        <v>171</v>
      </c>
    </row>
    <row r="164" spans="1:5" outlineLevel="1" x14ac:dyDescent="0.25">
      <c r="A164" s="143">
        <v>43142</v>
      </c>
      <c r="B164" s="141"/>
      <c r="C164" s="235">
        <v>30</v>
      </c>
      <c r="D164" s="142"/>
      <c r="E164" s="144" t="s">
        <v>109</v>
      </c>
    </row>
    <row r="165" spans="1:5" outlineLevel="1" x14ac:dyDescent="0.25">
      <c r="A165" s="143">
        <v>43074</v>
      </c>
      <c r="B165" s="141"/>
      <c r="C165" s="222">
        <v>120</v>
      </c>
      <c r="D165" s="142"/>
      <c r="E165" s="144" t="s">
        <v>109</v>
      </c>
    </row>
    <row r="166" spans="1:5" outlineLevel="1" x14ac:dyDescent="0.25">
      <c r="A166" s="143">
        <v>43033</v>
      </c>
      <c r="B166" s="141"/>
      <c r="C166" s="216">
        <v>100</v>
      </c>
      <c r="D166" s="142"/>
      <c r="E166" s="144" t="s">
        <v>109</v>
      </c>
    </row>
    <row r="167" spans="1:5" outlineLevel="1" x14ac:dyDescent="0.25">
      <c r="A167" s="143">
        <v>43031</v>
      </c>
      <c r="B167" s="141"/>
      <c r="C167" s="216">
        <v>10</v>
      </c>
      <c r="D167" s="142"/>
      <c r="E167" s="144" t="s">
        <v>109</v>
      </c>
    </row>
    <row r="168" spans="1:5" outlineLevel="1" x14ac:dyDescent="0.25">
      <c r="A168" s="110">
        <v>43024</v>
      </c>
      <c r="B168" s="35"/>
      <c r="C168" s="212">
        <v>720</v>
      </c>
      <c r="D168" s="36"/>
      <c r="E168" s="128" t="s">
        <v>109</v>
      </c>
    </row>
    <row r="169" spans="1:5" outlineLevel="1" x14ac:dyDescent="0.25">
      <c r="A169" s="110">
        <v>43021</v>
      </c>
      <c r="B169" s="35"/>
      <c r="C169" s="212">
        <v>420</v>
      </c>
      <c r="D169" s="36"/>
      <c r="E169" s="128" t="s">
        <v>109</v>
      </c>
    </row>
    <row r="170" spans="1:5" outlineLevel="1" x14ac:dyDescent="0.25">
      <c r="A170" s="140">
        <v>43018</v>
      </c>
      <c r="B170" s="35"/>
      <c r="C170" s="212">
        <v>290</v>
      </c>
      <c r="D170" s="36"/>
      <c r="E170" s="128" t="s">
        <v>109</v>
      </c>
    </row>
    <row r="171" spans="1:5" outlineLevel="1" x14ac:dyDescent="0.25">
      <c r="A171" s="110">
        <v>43007</v>
      </c>
      <c r="B171" s="35"/>
      <c r="C171" s="36"/>
      <c r="D171" s="212">
        <v>1500</v>
      </c>
      <c r="E171" s="128" t="s">
        <v>97</v>
      </c>
    </row>
    <row r="172" spans="1:5" ht="16.5" thickBot="1" x14ac:dyDescent="0.3">
      <c r="A172" s="38" t="s">
        <v>36</v>
      </c>
      <c r="B172" s="38">
        <v>3000</v>
      </c>
      <c r="C172" s="39">
        <f>SUM(C163:C171)</f>
        <v>2028.69</v>
      </c>
      <c r="D172" s="39">
        <f>SUM(D163:D171)</f>
        <v>1500</v>
      </c>
      <c r="E172" s="40" t="s">
        <v>64</v>
      </c>
    </row>
    <row r="173" spans="1:5" outlineLevel="1" x14ac:dyDescent="0.25">
      <c r="A173" s="150">
        <v>43266</v>
      </c>
      <c r="B173" s="141"/>
      <c r="C173" s="256">
        <v>10</v>
      </c>
      <c r="D173" s="151" t="s">
        <v>24</v>
      </c>
      <c r="E173" s="144" t="s">
        <v>125</v>
      </c>
    </row>
    <row r="174" spans="1:5" outlineLevel="1" x14ac:dyDescent="0.25">
      <c r="A174" s="110">
        <v>43038</v>
      </c>
      <c r="B174" s="35"/>
      <c r="C174" s="212">
        <v>20</v>
      </c>
      <c r="D174" s="36"/>
      <c r="E174" s="145" t="s">
        <v>125</v>
      </c>
    </row>
    <row r="175" spans="1:5" outlineLevel="1" x14ac:dyDescent="0.25">
      <c r="A175" s="143">
        <v>43036</v>
      </c>
      <c r="B175" s="141"/>
      <c r="C175" s="216">
        <v>100</v>
      </c>
      <c r="D175" s="142"/>
      <c r="E175" s="144" t="s">
        <v>109</v>
      </c>
    </row>
    <row r="176" spans="1:5" outlineLevel="1" x14ac:dyDescent="0.25">
      <c r="A176" s="110">
        <v>43033</v>
      </c>
      <c r="B176" s="35"/>
      <c r="C176" s="212">
        <v>75</v>
      </c>
      <c r="D176" s="36"/>
      <c r="E176" s="128" t="s">
        <v>109</v>
      </c>
    </row>
    <row r="177" spans="1:5" outlineLevel="1" x14ac:dyDescent="0.25">
      <c r="A177" s="110">
        <v>43031</v>
      </c>
      <c r="B177" s="35"/>
      <c r="C177" s="212">
        <v>55</v>
      </c>
      <c r="D177" s="36"/>
      <c r="E177" s="128" t="s">
        <v>109</v>
      </c>
    </row>
    <row r="178" spans="1:5" outlineLevel="1" x14ac:dyDescent="0.25">
      <c r="A178" s="110">
        <v>43024</v>
      </c>
      <c r="B178" s="35"/>
      <c r="C178" s="212">
        <v>96</v>
      </c>
      <c r="D178" s="146" t="s">
        <v>24</v>
      </c>
      <c r="E178" s="128" t="s">
        <v>117</v>
      </c>
    </row>
    <row r="179" spans="1:5" outlineLevel="1" x14ac:dyDescent="0.25">
      <c r="A179" s="110">
        <v>43018</v>
      </c>
      <c r="B179" s="35"/>
      <c r="C179" s="212">
        <v>10</v>
      </c>
      <c r="D179" s="36"/>
      <c r="E179" s="128" t="s">
        <v>111</v>
      </c>
    </row>
    <row r="180" spans="1:5" outlineLevel="1" x14ac:dyDescent="0.25">
      <c r="A180" s="110">
        <v>43018</v>
      </c>
      <c r="B180" s="35"/>
      <c r="C180" s="36"/>
      <c r="D180" s="212">
        <v>244</v>
      </c>
      <c r="E180" s="128" t="s">
        <v>105</v>
      </c>
    </row>
    <row r="181" spans="1:5" outlineLevel="1" x14ac:dyDescent="0.25">
      <c r="A181" s="110">
        <v>43007</v>
      </c>
      <c r="B181" s="35"/>
      <c r="C181" s="205">
        <v>201</v>
      </c>
      <c r="D181" s="36"/>
      <c r="E181" s="128" t="s">
        <v>65</v>
      </c>
    </row>
    <row r="182" spans="1:5" outlineLevel="1" x14ac:dyDescent="0.25">
      <c r="A182" s="110">
        <v>42975</v>
      </c>
      <c r="B182" s="35"/>
      <c r="C182" s="36"/>
      <c r="D182" s="205">
        <v>1879.5</v>
      </c>
      <c r="E182" s="37" t="s">
        <v>78</v>
      </c>
    </row>
    <row r="183" spans="1:5" outlineLevel="1" x14ac:dyDescent="0.25">
      <c r="A183" s="110">
        <v>42997</v>
      </c>
      <c r="B183" s="35"/>
      <c r="C183" s="205">
        <v>40</v>
      </c>
      <c r="D183" s="36"/>
      <c r="E183" s="37" t="s">
        <v>74</v>
      </c>
    </row>
    <row r="184" spans="1:5" outlineLevel="1" x14ac:dyDescent="0.25">
      <c r="A184" s="110">
        <v>42996</v>
      </c>
      <c r="B184" s="35"/>
      <c r="C184" s="205">
        <v>80</v>
      </c>
      <c r="D184" s="36"/>
      <c r="E184" s="35" t="s">
        <v>73</v>
      </c>
    </row>
    <row r="185" spans="1:5" outlineLevel="1" x14ac:dyDescent="0.25">
      <c r="A185" s="110">
        <v>42986</v>
      </c>
      <c r="B185" s="35"/>
      <c r="C185" s="205">
        <v>827</v>
      </c>
      <c r="D185" s="36"/>
      <c r="E185" s="35" t="s">
        <v>73</v>
      </c>
    </row>
    <row r="186" spans="1:5" outlineLevel="1" x14ac:dyDescent="0.25">
      <c r="A186" s="61">
        <v>42979</v>
      </c>
      <c r="B186" s="58"/>
      <c r="C186" s="204">
        <v>1044</v>
      </c>
      <c r="D186" s="59"/>
      <c r="E186" s="60" t="s">
        <v>70</v>
      </c>
    </row>
    <row r="187" spans="1:5" outlineLevel="1" x14ac:dyDescent="0.25">
      <c r="A187" s="61">
        <v>42973</v>
      </c>
      <c r="B187" s="58"/>
      <c r="C187" s="198">
        <v>407</v>
      </c>
      <c r="D187" s="59"/>
      <c r="E187" s="60" t="s">
        <v>68</v>
      </c>
    </row>
    <row r="188" spans="1:5" ht="16.5" thickBot="1" x14ac:dyDescent="0.3">
      <c r="A188" s="38" t="s">
        <v>36</v>
      </c>
      <c r="B188" s="38">
        <v>1000</v>
      </c>
      <c r="C188" s="39">
        <f>SUM(C173:C187)</f>
        <v>2965</v>
      </c>
      <c r="D188" s="39">
        <f>SUM(D173:D187)</f>
        <v>2123.5</v>
      </c>
      <c r="E188" s="40" t="s">
        <v>4</v>
      </c>
    </row>
    <row r="189" spans="1:5" outlineLevel="1" x14ac:dyDescent="0.25">
      <c r="A189" s="66"/>
      <c r="B189" s="66"/>
      <c r="C189" s="67"/>
      <c r="D189" s="67"/>
      <c r="E189" s="111"/>
    </row>
    <row r="190" spans="1:5" outlineLevel="1" x14ac:dyDescent="0.25">
      <c r="A190" s="66"/>
      <c r="B190" s="66"/>
      <c r="C190" s="67"/>
      <c r="D190" s="67"/>
      <c r="E190" s="111"/>
    </row>
    <row r="191" spans="1:5" ht="16.5" thickBot="1" x14ac:dyDescent="0.3">
      <c r="A191" s="70" t="s">
        <v>36</v>
      </c>
      <c r="B191" s="70">
        <v>2000</v>
      </c>
      <c r="C191" s="71">
        <f>SUM(C189:C190)</f>
        <v>0</v>
      </c>
      <c r="D191" s="71">
        <f>SUM(D189:D190)</f>
        <v>0</v>
      </c>
      <c r="E191" s="72" t="s">
        <v>62</v>
      </c>
    </row>
    <row r="192" spans="1:5" outlineLevel="1" x14ac:dyDescent="0.25">
      <c r="A192" s="29">
        <v>43250</v>
      </c>
      <c r="B192" s="26"/>
      <c r="C192" s="27"/>
      <c r="D192" s="253">
        <v>118.47</v>
      </c>
      <c r="E192" s="138" t="s">
        <v>206</v>
      </c>
    </row>
    <row r="193" spans="1:5" outlineLevel="1" x14ac:dyDescent="0.25">
      <c r="A193" s="29">
        <v>43257</v>
      </c>
      <c r="B193" s="26"/>
      <c r="C193" s="27"/>
      <c r="D193" s="253">
        <v>30.7</v>
      </c>
      <c r="E193" s="138" t="s">
        <v>205</v>
      </c>
    </row>
    <row r="194" spans="1:5" outlineLevel="1" x14ac:dyDescent="0.25">
      <c r="A194" s="29">
        <v>43219</v>
      </c>
      <c r="B194" s="26"/>
      <c r="C194" s="27"/>
      <c r="D194" s="253">
        <v>1175.5999999999999</v>
      </c>
      <c r="E194" s="138" t="s">
        <v>201</v>
      </c>
    </row>
    <row r="195" spans="1:5" outlineLevel="1" x14ac:dyDescent="0.25">
      <c r="A195" s="29">
        <v>43228</v>
      </c>
      <c r="B195" s="26"/>
      <c r="C195" s="27"/>
      <c r="D195" s="250">
        <v>540</v>
      </c>
      <c r="E195" s="171" t="s">
        <v>200</v>
      </c>
    </row>
    <row r="196" spans="1:5" outlineLevel="1" x14ac:dyDescent="0.25">
      <c r="A196" s="29">
        <v>43228</v>
      </c>
      <c r="B196" s="26"/>
      <c r="C196" s="27"/>
      <c r="D196" s="250">
        <v>540</v>
      </c>
      <c r="E196" s="138" t="s">
        <v>199</v>
      </c>
    </row>
    <row r="197" spans="1:5" outlineLevel="1" x14ac:dyDescent="0.25">
      <c r="A197" s="29">
        <v>43230</v>
      </c>
      <c r="B197" s="26"/>
      <c r="C197" s="27"/>
      <c r="D197" s="250">
        <v>240</v>
      </c>
      <c r="E197" s="138" t="s">
        <v>198</v>
      </c>
    </row>
    <row r="198" spans="1:5" outlineLevel="1" x14ac:dyDescent="0.25">
      <c r="A198" s="29">
        <v>43194</v>
      </c>
      <c r="B198" s="26"/>
      <c r="C198" s="27"/>
      <c r="D198" s="243">
        <v>40</v>
      </c>
      <c r="E198" s="138" t="s">
        <v>193</v>
      </c>
    </row>
    <row r="199" spans="1:5" outlineLevel="1" x14ac:dyDescent="0.25">
      <c r="A199" s="29">
        <v>43126</v>
      </c>
      <c r="B199" s="26"/>
      <c r="C199" s="27"/>
      <c r="D199" s="229">
        <v>126.08</v>
      </c>
      <c r="E199" s="138" t="s">
        <v>159</v>
      </c>
    </row>
    <row r="200" spans="1:5" outlineLevel="1" x14ac:dyDescent="0.25">
      <c r="A200" s="29">
        <v>43087</v>
      </c>
      <c r="B200" s="26"/>
      <c r="C200" s="27"/>
      <c r="D200" s="229">
        <v>90.96</v>
      </c>
      <c r="E200" s="138" t="s">
        <v>134</v>
      </c>
    </row>
    <row r="201" spans="1:5" outlineLevel="1" x14ac:dyDescent="0.25">
      <c r="A201" s="29">
        <v>43085</v>
      </c>
      <c r="B201" s="26"/>
      <c r="C201" s="27"/>
      <c r="D201" s="225">
        <v>600</v>
      </c>
      <c r="E201" s="138" t="s">
        <v>143</v>
      </c>
    </row>
    <row r="202" spans="1:5" outlineLevel="1" x14ac:dyDescent="0.25">
      <c r="A202" s="29">
        <v>43085</v>
      </c>
      <c r="B202" s="26"/>
      <c r="C202" s="27"/>
      <c r="D202" s="225">
        <v>20</v>
      </c>
      <c r="E202" s="138" t="s">
        <v>142</v>
      </c>
    </row>
    <row r="203" spans="1:5" outlineLevel="1" x14ac:dyDescent="0.25">
      <c r="A203" s="29">
        <v>43085</v>
      </c>
      <c r="B203" s="26"/>
      <c r="C203" s="27"/>
      <c r="D203" s="225">
        <v>90</v>
      </c>
      <c r="E203" s="138" t="s">
        <v>141</v>
      </c>
    </row>
    <row r="204" spans="1:5" outlineLevel="1" x14ac:dyDescent="0.25">
      <c r="A204" s="29">
        <v>43010</v>
      </c>
      <c r="B204" s="26"/>
      <c r="C204" s="27"/>
      <c r="D204" s="213">
        <v>16.7</v>
      </c>
      <c r="E204" s="138" t="s">
        <v>107</v>
      </c>
    </row>
    <row r="205" spans="1:5" outlineLevel="1" x14ac:dyDescent="0.25">
      <c r="A205" s="29">
        <v>42985</v>
      </c>
      <c r="B205" s="26"/>
      <c r="C205" s="27"/>
      <c r="D205" s="204">
        <v>105.97</v>
      </c>
      <c r="E205" s="28" t="s">
        <v>88</v>
      </c>
    </row>
    <row r="206" spans="1:5" outlineLevel="1" x14ac:dyDescent="0.25">
      <c r="A206" s="29">
        <v>42975</v>
      </c>
      <c r="B206" s="26"/>
      <c r="C206" s="27"/>
      <c r="D206" s="198">
        <v>84.6</v>
      </c>
      <c r="E206" s="28" t="s">
        <v>87</v>
      </c>
    </row>
    <row r="207" spans="1:5" outlineLevel="1" x14ac:dyDescent="0.25">
      <c r="A207" s="26" t="s">
        <v>80</v>
      </c>
      <c r="B207" s="26"/>
      <c r="C207" s="27"/>
      <c r="D207" s="204">
        <v>78.69</v>
      </c>
      <c r="E207" s="28" t="s">
        <v>95</v>
      </c>
    </row>
    <row r="208" spans="1:5" ht="16.5" thickBot="1" x14ac:dyDescent="0.3">
      <c r="A208" s="30" t="s">
        <v>36</v>
      </c>
      <c r="B208" s="30">
        <v>4000</v>
      </c>
      <c r="C208" s="31">
        <f>SUM(C192:C207)</f>
        <v>0</v>
      </c>
      <c r="D208" s="31">
        <f>SUM(D192:D207)</f>
        <v>3897.7699999999995</v>
      </c>
      <c r="E208" s="32" t="s">
        <v>56</v>
      </c>
    </row>
    <row r="209" spans="1:8" outlineLevel="1" x14ac:dyDescent="0.25">
      <c r="A209" s="112">
        <v>42996</v>
      </c>
      <c r="B209" s="24"/>
      <c r="C209" s="25"/>
      <c r="D209" s="205">
        <v>320</v>
      </c>
      <c r="E209" s="131" t="s">
        <v>99</v>
      </c>
    </row>
    <row r="210" spans="1:8" ht="16.5" thickBot="1" x14ac:dyDescent="0.3">
      <c r="A210" s="30" t="s">
        <v>36</v>
      </c>
      <c r="B210" s="30">
        <v>320</v>
      </c>
      <c r="C210" s="31">
        <f>SUM(C209:C209)</f>
        <v>0</v>
      </c>
      <c r="D210" s="31">
        <f>SUM(D209:D209)</f>
        <v>320</v>
      </c>
      <c r="E210" s="32" t="s">
        <v>49</v>
      </c>
    </row>
    <row r="211" spans="1:8" outlineLevel="1" x14ac:dyDescent="0.25">
      <c r="A211" s="113">
        <v>42983</v>
      </c>
      <c r="B211" s="111"/>
      <c r="C211" s="67"/>
      <c r="D211" s="205">
        <v>100</v>
      </c>
      <c r="E211" s="111" t="s">
        <v>81</v>
      </c>
    </row>
    <row r="212" spans="1:8" outlineLevel="1" x14ac:dyDescent="0.25">
      <c r="A212" s="102">
        <v>42983</v>
      </c>
      <c r="B212" s="95"/>
      <c r="C212" s="96"/>
      <c r="D212" s="204">
        <v>6400</v>
      </c>
      <c r="E212" s="95" t="s">
        <v>77</v>
      </c>
    </row>
    <row r="213" spans="1:8" ht="16.5" thickBot="1" x14ac:dyDescent="0.3">
      <c r="A213" s="114" t="s">
        <v>36</v>
      </c>
      <c r="B213" s="114">
        <v>6500</v>
      </c>
      <c r="C213" s="115">
        <f>SUM(C211:C211)</f>
        <v>0</v>
      </c>
      <c r="D213" s="115">
        <f>SUM(D211:D212)</f>
        <v>6500</v>
      </c>
      <c r="E213" s="116" t="s">
        <v>23</v>
      </c>
    </row>
    <row r="214" spans="1:8" outlineLevel="1" x14ac:dyDescent="0.25">
      <c r="A214" s="179">
        <v>43112</v>
      </c>
      <c r="B214" s="33"/>
      <c r="C214" s="228">
        <v>250</v>
      </c>
      <c r="D214" s="34"/>
      <c r="E214" s="147" t="s">
        <v>150</v>
      </c>
    </row>
    <row r="215" spans="1:8" outlineLevel="1" x14ac:dyDescent="0.25">
      <c r="A215" s="180">
        <v>43049</v>
      </c>
      <c r="B215" s="141"/>
      <c r="C215" s="142"/>
      <c r="D215" s="219">
        <v>8.49</v>
      </c>
      <c r="E215" s="144" t="s">
        <v>147</v>
      </c>
    </row>
    <row r="216" spans="1:8" outlineLevel="1" x14ac:dyDescent="0.25">
      <c r="A216" s="180">
        <v>43045</v>
      </c>
      <c r="B216" s="141"/>
      <c r="C216" s="142"/>
      <c r="D216" s="219">
        <v>66.63</v>
      </c>
      <c r="E216" s="144" t="s">
        <v>135</v>
      </c>
    </row>
    <row r="217" spans="1:8" outlineLevel="1" x14ac:dyDescent="0.25">
      <c r="A217" s="180">
        <v>43057</v>
      </c>
      <c r="B217" s="141"/>
      <c r="C217" s="142"/>
      <c r="D217" s="222">
        <v>100</v>
      </c>
      <c r="E217" s="144" t="s">
        <v>133</v>
      </c>
    </row>
    <row r="218" spans="1:8" outlineLevel="1" x14ac:dyDescent="0.25">
      <c r="A218" s="180">
        <v>43066</v>
      </c>
      <c r="B218" s="141"/>
      <c r="C218" s="222">
        <v>116</v>
      </c>
      <c r="D218" s="142"/>
      <c r="E218" s="144" t="s">
        <v>124</v>
      </c>
    </row>
    <row r="219" spans="1:8" outlineLevel="1" x14ac:dyDescent="0.25">
      <c r="A219" s="180">
        <v>43056</v>
      </c>
      <c r="B219" s="141"/>
      <c r="C219" s="219">
        <v>100</v>
      </c>
      <c r="D219" s="142"/>
      <c r="E219" s="144" t="s">
        <v>131</v>
      </c>
    </row>
    <row r="220" spans="1:8" outlineLevel="1" x14ac:dyDescent="0.25">
      <c r="A220" s="180">
        <v>43056</v>
      </c>
      <c r="B220" s="141"/>
      <c r="C220" s="219">
        <v>48</v>
      </c>
      <c r="D220" s="142"/>
      <c r="E220" s="144" t="s">
        <v>124</v>
      </c>
    </row>
    <row r="221" spans="1:8" outlineLevel="1" x14ac:dyDescent="0.25">
      <c r="A221" s="181">
        <v>43053</v>
      </c>
      <c r="B221" s="35"/>
      <c r="C221" s="220">
        <v>72</v>
      </c>
      <c r="D221" s="36"/>
      <c r="E221" s="128" t="s">
        <v>124</v>
      </c>
      <c r="H221"/>
    </row>
    <row r="222" spans="1:8" outlineLevel="1" x14ac:dyDescent="0.25">
      <c r="A222" s="181">
        <v>43052</v>
      </c>
      <c r="B222" s="35"/>
      <c r="C222" s="220">
        <v>72</v>
      </c>
      <c r="D222" s="36"/>
      <c r="E222" s="128" t="s">
        <v>124</v>
      </c>
      <c r="H222"/>
    </row>
    <row r="223" spans="1:8" outlineLevel="1" x14ac:dyDescent="0.25">
      <c r="A223" s="182">
        <v>43038</v>
      </c>
      <c r="B223" s="117"/>
      <c r="C223" s="118"/>
      <c r="D223" s="220">
        <v>45</v>
      </c>
      <c r="E223" s="128" t="s">
        <v>129</v>
      </c>
      <c r="H223"/>
    </row>
    <row r="224" spans="1:8" outlineLevel="1" x14ac:dyDescent="0.25">
      <c r="A224" s="181">
        <v>43039</v>
      </c>
      <c r="B224" s="35"/>
      <c r="C224" s="212">
        <v>108</v>
      </c>
      <c r="D224" s="36"/>
      <c r="E224" s="128" t="s">
        <v>123</v>
      </c>
    </row>
    <row r="225" spans="1:5" outlineLevel="1" x14ac:dyDescent="0.25">
      <c r="A225" s="181">
        <v>43039</v>
      </c>
      <c r="B225" s="35"/>
      <c r="C225" s="212">
        <v>650</v>
      </c>
      <c r="D225" s="36"/>
      <c r="E225" s="128" t="s">
        <v>122</v>
      </c>
    </row>
    <row r="226" spans="1:5" outlineLevel="1" x14ac:dyDescent="0.25">
      <c r="A226" s="181">
        <v>43036</v>
      </c>
      <c r="B226" s="35"/>
      <c r="C226" s="36"/>
      <c r="D226" s="212">
        <v>2020</v>
      </c>
      <c r="E226" s="128" t="s">
        <v>130</v>
      </c>
    </row>
    <row r="227" spans="1:5" outlineLevel="1" x14ac:dyDescent="0.25">
      <c r="A227" s="181">
        <v>43036</v>
      </c>
      <c r="B227" s="35"/>
      <c r="C227" s="212">
        <v>850</v>
      </c>
      <c r="D227" s="36"/>
      <c r="E227" s="128" t="s">
        <v>119</v>
      </c>
    </row>
    <row r="228" spans="1:5" outlineLevel="1" x14ac:dyDescent="0.25">
      <c r="A228" s="181">
        <v>43036</v>
      </c>
      <c r="B228" s="35"/>
      <c r="C228" s="212">
        <v>102</v>
      </c>
      <c r="D228" s="36"/>
      <c r="E228" s="128" t="s">
        <v>114</v>
      </c>
    </row>
    <row r="229" spans="1:5" outlineLevel="1" x14ac:dyDescent="0.25">
      <c r="A229" s="183">
        <v>43033</v>
      </c>
      <c r="B229" s="58"/>
      <c r="C229" s="213">
        <v>100</v>
      </c>
      <c r="D229" s="59"/>
      <c r="E229" s="129" t="s">
        <v>118</v>
      </c>
    </row>
    <row r="230" spans="1:5" outlineLevel="1" x14ac:dyDescent="0.25">
      <c r="A230" s="183">
        <v>43033</v>
      </c>
      <c r="B230" s="58"/>
      <c r="C230" s="213">
        <v>258</v>
      </c>
      <c r="D230" s="59"/>
      <c r="E230" s="129" t="s">
        <v>114</v>
      </c>
    </row>
    <row r="231" spans="1:5" outlineLevel="1" x14ac:dyDescent="0.25">
      <c r="A231" s="183">
        <v>43033</v>
      </c>
      <c r="B231" s="58"/>
      <c r="C231" s="213">
        <v>342</v>
      </c>
      <c r="D231" s="59"/>
      <c r="E231" s="129" t="s">
        <v>114</v>
      </c>
    </row>
    <row r="232" spans="1:5" outlineLevel="1" x14ac:dyDescent="0.25">
      <c r="A232" s="183">
        <v>43033</v>
      </c>
      <c r="B232" s="58"/>
      <c r="C232" s="213">
        <v>1062</v>
      </c>
      <c r="D232" s="59"/>
      <c r="E232" s="129" t="s">
        <v>114</v>
      </c>
    </row>
    <row r="233" spans="1:5" outlineLevel="1" x14ac:dyDescent="0.25">
      <c r="A233" s="181">
        <v>43031</v>
      </c>
      <c r="B233" s="35"/>
      <c r="C233" s="212">
        <v>750</v>
      </c>
      <c r="D233" s="36"/>
      <c r="E233" s="128" t="s">
        <v>115</v>
      </c>
    </row>
    <row r="234" spans="1:5" outlineLevel="1" x14ac:dyDescent="0.25">
      <c r="A234" s="183">
        <v>43027</v>
      </c>
      <c r="B234" s="58"/>
      <c r="C234" s="213">
        <v>600</v>
      </c>
      <c r="D234" s="59"/>
      <c r="E234" s="129" t="s">
        <v>114</v>
      </c>
    </row>
    <row r="235" spans="1:5" outlineLevel="1" x14ac:dyDescent="0.25">
      <c r="A235" s="183">
        <v>43024</v>
      </c>
      <c r="B235" s="58"/>
      <c r="C235" s="213">
        <v>100</v>
      </c>
      <c r="D235" s="59"/>
      <c r="E235" s="129" t="s">
        <v>120</v>
      </c>
    </row>
    <row r="236" spans="1:5" outlineLevel="1" x14ac:dyDescent="0.25">
      <c r="A236" s="183">
        <v>43021</v>
      </c>
      <c r="B236" s="58"/>
      <c r="C236" s="213">
        <v>500</v>
      </c>
      <c r="D236" s="59"/>
      <c r="E236" s="129" t="s">
        <v>121</v>
      </c>
    </row>
    <row r="237" spans="1:5" outlineLevel="1" x14ac:dyDescent="0.25">
      <c r="A237" s="183">
        <v>43028</v>
      </c>
      <c r="B237" s="58"/>
      <c r="C237" s="59"/>
      <c r="D237" s="213">
        <v>855</v>
      </c>
      <c r="E237" s="129" t="s">
        <v>103</v>
      </c>
    </row>
    <row r="238" spans="1:5" outlineLevel="1" x14ac:dyDescent="0.25">
      <c r="A238" s="183">
        <v>43348</v>
      </c>
      <c r="B238" s="58"/>
      <c r="C238" s="59"/>
      <c r="D238" s="204">
        <v>133.34</v>
      </c>
      <c r="E238" s="60" t="s">
        <v>85</v>
      </c>
    </row>
    <row r="239" spans="1:5" outlineLevel="1" x14ac:dyDescent="0.25">
      <c r="A239" s="183">
        <v>42985</v>
      </c>
      <c r="B239" s="58"/>
      <c r="C239" s="59"/>
      <c r="D239" s="204">
        <v>160</v>
      </c>
      <c r="E239" s="60" t="s">
        <v>83</v>
      </c>
    </row>
    <row r="240" spans="1:5" ht="16.5" thickBot="1" x14ac:dyDescent="0.3">
      <c r="A240" s="184" t="s">
        <v>36</v>
      </c>
      <c r="B240" s="38">
        <v>3500</v>
      </c>
      <c r="C240" s="39">
        <f>SUM(C214:C239)</f>
        <v>6080</v>
      </c>
      <c r="D240" s="39">
        <f>SUM(D214:D239)</f>
        <v>3388.46</v>
      </c>
      <c r="E240" s="40" t="s">
        <v>5</v>
      </c>
    </row>
    <row r="241" spans="1:5" outlineLevel="1" x14ac:dyDescent="0.25">
      <c r="A241" s="160">
        <v>43111</v>
      </c>
      <c r="B241" s="81"/>
      <c r="C241" s="82"/>
      <c r="D241" s="244">
        <v>273</v>
      </c>
      <c r="E241" s="161" t="s">
        <v>151</v>
      </c>
    </row>
    <row r="242" spans="1:5" ht="16.5" thickBot="1" x14ac:dyDescent="0.3">
      <c r="A242" s="30" t="s">
        <v>36</v>
      </c>
      <c r="B242" s="30">
        <v>300</v>
      </c>
      <c r="C242" s="31">
        <f>SUM(C241)</f>
        <v>0</v>
      </c>
      <c r="D242" s="31">
        <f>SUM(D241)</f>
        <v>273</v>
      </c>
      <c r="E242" s="32" t="s">
        <v>14</v>
      </c>
    </row>
    <row r="243" spans="1:5" outlineLevel="1" x14ac:dyDescent="0.25">
      <c r="A243" s="164">
        <v>43171</v>
      </c>
      <c r="B243" s="56"/>
      <c r="C243" s="57"/>
      <c r="D243" s="57">
        <v>251.76</v>
      </c>
      <c r="E243" s="127" t="s">
        <v>172</v>
      </c>
    </row>
    <row r="244" spans="1:5" ht="19.5" customHeight="1" thickBot="1" x14ac:dyDescent="0.3">
      <c r="A244" s="77" t="s">
        <v>36</v>
      </c>
      <c r="B244" s="53">
        <v>200</v>
      </c>
      <c r="C244" s="54">
        <f>SUM(C243)</f>
        <v>0</v>
      </c>
      <c r="D244" s="237">
        <f>SUM(D243)</f>
        <v>251.76</v>
      </c>
      <c r="E244" s="55" t="s">
        <v>12</v>
      </c>
    </row>
    <row r="245" spans="1:5" x14ac:dyDescent="0.25">
      <c r="B245" s="120"/>
      <c r="D245" s="122"/>
      <c r="E245" s="123"/>
    </row>
    <row r="246" spans="1:5" x14ac:dyDescent="0.25">
      <c r="B246" s="124" t="s">
        <v>24</v>
      </c>
      <c r="C246" s="122" t="s">
        <v>24</v>
      </c>
      <c r="D246" s="122"/>
      <c r="E246" s="123"/>
    </row>
    <row r="247" spans="1:5" x14ac:dyDescent="0.25">
      <c r="B247" s="125" t="s">
        <v>37</v>
      </c>
      <c r="C247" s="126">
        <f>SUM(C244,C242,C240,C213,C210,C208,C191,C188,C172,C162,C155,C149,C133,C131,C129,C127,C123,C119,C109,C107,C98,C93,C91,C89,C87,C78,C76,C74,C72,C66,C64,C62,C60,C58,C56,C54,C50,C38,C35,C33,C25,C23,C16,C14,C10,C7)</f>
        <v>29310.77</v>
      </c>
      <c r="D247" s="126">
        <f>SUM(D244,D242,D240,D213,D210,D208,D191,D188,D172,D162,D155,D149,D133,D131,D129,D127,D123,D119,D109,D107,D98,D93,D91,D89,D87,D78,D76,D74,D72,D66,D64,D62,D60,D58,D56,D54,D50,D38,D35,D33,D25,D23,D16,D14,D10,D7)</f>
        <v>37528.05000000001</v>
      </c>
    </row>
    <row r="248" spans="1:5" x14ac:dyDescent="0.25">
      <c r="C248" s="126" t="s">
        <v>38</v>
      </c>
      <c r="D248" s="126" t="s">
        <v>39</v>
      </c>
    </row>
    <row r="250" spans="1:5" x14ac:dyDescent="0.25">
      <c r="A250" s="200" t="s">
        <v>219</v>
      </c>
      <c r="B250" s="23">
        <v>31856.89</v>
      </c>
    </row>
    <row r="251" spans="1:5" x14ac:dyDescent="0.25">
      <c r="A251" s="200"/>
      <c r="B251" t="s">
        <v>220</v>
      </c>
      <c r="C251" s="201" t="s">
        <v>221</v>
      </c>
      <c r="D251" s="201" t="s">
        <v>233</v>
      </c>
    </row>
    <row r="252" spans="1:5" x14ac:dyDescent="0.25">
      <c r="A252" s="202" t="s">
        <v>218</v>
      </c>
      <c r="B252" s="121">
        <f>SUM(C187)</f>
        <v>407</v>
      </c>
      <c r="C252" s="121">
        <f>SUM(D206,D11,D12)</f>
        <v>230.04</v>
      </c>
      <c r="E252" s="209">
        <f>SUM(B250+B252-C252)</f>
        <v>32033.85</v>
      </c>
    </row>
    <row r="253" spans="1:5" x14ac:dyDescent="0.25">
      <c r="A253" s="203" t="s">
        <v>222</v>
      </c>
      <c r="B253" s="208">
        <f>SUM(C186,C185,C184,C183,C181,C59,C49,C32)</f>
        <v>2324.63</v>
      </c>
      <c r="C253" s="121">
        <f>SUM(D239,D238,D212,D211,D209,D207,D205,D182,D161,D130,D124,D121,D117,D116,D115,D97,D96,D86,D53,D52,D37,D36,D31,D24,D6)</f>
        <v>12370.849999999999</v>
      </c>
      <c r="D253" s="121">
        <f>SUM(D118)</f>
        <v>-120.34</v>
      </c>
      <c r="E253" s="210">
        <f t="shared" ref="E253:E263" si="0">SUM(E252+B253-C253-D253)</f>
        <v>22107.969999999998</v>
      </c>
    </row>
    <row r="254" spans="1:5" x14ac:dyDescent="0.25">
      <c r="A254" s="211" t="s">
        <v>223</v>
      </c>
      <c r="B254" s="208">
        <f>SUM(C227:C236,C224:C225,C174:C179,C166:C170,C73,C47,C22)</f>
        <v>8885.0399999999991</v>
      </c>
      <c r="C254" s="121">
        <f>SUM(D237,D226,D204,D180,D171,D148,D122,D114,D51,D48,D30,D21,D13)</f>
        <v>5223</v>
      </c>
      <c r="D254" s="121">
        <v>0</v>
      </c>
      <c r="E254" s="210">
        <f t="shared" si="0"/>
        <v>25770.009999999995</v>
      </c>
    </row>
    <row r="255" spans="1:5" x14ac:dyDescent="0.25">
      <c r="A255" s="217" t="s">
        <v>224</v>
      </c>
      <c r="B255" s="208">
        <f>SUM(C219:C222)</f>
        <v>292</v>
      </c>
      <c r="C255" s="121">
        <f>SUM(D223,D216,D215,D132,D106,D90,D45:D46,D20,D15)</f>
        <v>3683.48</v>
      </c>
      <c r="D255" s="121">
        <v>0</v>
      </c>
      <c r="E255" s="210">
        <f t="shared" si="0"/>
        <v>22378.529999999995</v>
      </c>
    </row>
    <row r="256" spans="1:5" x14ac:dyDescent="0.25">
      <c r="A256" s="221" t="s">
        <v>225</v>
      </c>
      <c r="B256" s="208">
        <f>SUM(C218,C165,C44)</f>
        <v>336</v>
      </c>
      <c r="C256" s="121">
        <f>SUM(D217,D203,D202,D201,D113,D79:D85,D19)</f>
        <v>1293.82</v>
      </c>
      <c r="D256" s="121">
        <v>0</v>
      </c>
      <c r="E256" s="210">
        <f t="shared" si="0"/>
        <v>21420.709999999995</v>
      </c>
    </row>
    <row r="257" spans="1:5" x14ac:dyDescent="0.25">
      <c r="A257" s="226" t="s">
        <v>226</v>
      </c>
      <c r="B257" s="208">
        <f>SUM(C214,C43,C29,C17)</f>
        <v>2856.6800000000003</v>
      </c>
      <c r="C257" s="121">
        <f>SUM(D200,D199,D112,D111,D18)</f>
        <v>1104.0900000000001</v>
      </c>
      <c r="D257" s="121">
        <v>0</v>
      </c>
      <c r="E257" s="210">
        <f t="shared" si="0"/>
        <v>23173.299999999996</v>
      </c>
    </row>
    <row r="258" spans="1:5" x14ac:dyDescent="0.25">
      <c r="A258" s="231" t="s">
        <v>227</v>
      </c>
      <c r="B258" s="23">
        <v>0</v>
      </c>
      <c r="C258" s="121">
        <f>SUM(D241,D160,D159,D158,D156,D126,D34,D28)</f>
        <v>2664.85</v>
      </c>
      <c r="D258" s="121">
        <v>0</v>
      </c>
      <c r="E258" s="210">
        <f t="shared" si="0"/>
        <v>20508.449999999997</v>
      </c>
    </row>
    <row r="259" spans="1:5" x14ac:dyDescent="0.25">
      <c r="A259" s="234" t="s">
        <v>228</v>
      </c>
      <c r="B259" s="208">
        <f>SUM(C164,C157,C9)</f>
        <v>455</v>
      </c>
      <c r="C259" s="121">
        <f>SUM(D244,D154,D147)</f>
        <v>373.36</v>
      </c>
      <c r="D259" s="121">
        <v>0</v>
      </c>
      <c r="E259" s="210">
        <f t="shared" si="0"/>
        <v>20590.089999999997</v>
      </c>
    </row>
    <row r="260" spans="1:5" x14ac:dyDescent="0.25">
      <c r="A260" s="239" t="s">
        <v>229</v>
      </c>
      <c r="B260" s="208">
        <f>SUM(C136:C139,C41)</f>
        <v>10827.130000000001</v>
      </c>
      <c r="C260" s="121">
        <f>SUM(D198,D152,D151,D141:D146,D135,D120,D102:D105,D100,D95,D42,D40)</f>
        <v>3545.12</v>
      </c>
      <c r="D260" s="121">
        <f>SUM(D101)</f>
        <v>-72.099999999999994</v>
      </c>
      <c r="E260" s="210">
        <f t="shared" si="0"/>
        <v>27944.199999999997</v>
      </c>
    </row>
    <row r="261" spans="1:5" x14ac:dyDescent="0.25">
      <c r="A261" s="245" t="s">
        <v>230</v>
      </c>
      <c r="B261" s="208">
        <f>SUM(C134,C108,C39,C8)</f>
        <v>1796</v>
      </c>
      <c r="C261" s="121">
        <f>SUM(D197,D196,D195,D153,D150,D140,D99,D94,D65,D63,D5)</f>
        <v>4141.2000000000007</v>
      </c>
      <c r="D261" s="121">
        <v>0</v>
      </c>
      <c r="E261" s="210">
        <f t="shared" si="0"/>
        <v>25598.999999999996</v>
      </c>
    </row>
    <row r="262" spans="1:5" x14ac:dyDescent="0.25">
      <c r="A262" s="252" t="s">
        <v>231</v>
      </c>
      <c r="B262" s="208">
        <f>SUM(C173,C163,C26)</f>
        <v>1131.29</v>
      </c>
      <c r="C262" s="121">
        <f>SUM(D192:D194,D128,D110,D69:D71,D67,D27,D3:D4)</f>
        <v>2309.46</v>
      </c>
      <c r="D262" s="121">
        <f>SUM(D68)</f>
        <v>-42.38</v>
      </c>
      <c r="E262" s="210">
        <f t="shared" si="0"/>
        <v>24463.21</v>
      </c>
    </row>
    <row r="263" spans="1:5" x14ac:dyDescent="0.25">
      <c r="A263" s="258" t="s">
        <v>232</v>
      </c>
      <c r="B263" s="23">
        <v>0</v>
      </c>
      <c r="C263" s="121">
        <f>SUM(D125,D88,D77,D2)</f>
        <v>823.6</v>
      </c>
      <c r="D263" s="121">
        <v>0</v>
      </c>
      <c r="E263" s="210">
        <f t="shared" si="0"/>
        <v>23639.61</v>
      </c>
    </row>
    <row r="264" spans="1:5" x14ac:dyDescent="0.25">
      <c r="A264"/>
    </row>
    <row r="265" spans="1:5" x14ac:dyDescent="0.25">
      <c r="A265"/>
    </row>
    <row r="266" spans="1:5" x14ac:dyDescent="0.25">
      <c r="A266"/>
    </row>
  </sheetData>
  <sortState ref="A2:C132">
    <sortCondition ref="A2:A132"/>
  </sortState>
  <pageMargins left="0.7" right="0.7" top="0.75" bottom="0.75" header="0.3" footer="0.3"/>
  <pageSetup scale="38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Approved Budget</vt:lpstr>
      <vt:lpstr>Breakdown of Expenses</vt:lpstr>
      <vt:lpstr>'Approved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Moore</dc:creator>
  <cp:lastModifiedBy>Kevin Ellis</cp:lastModifiedBy>
  <cp:lastPrinted>2019-10-28T20:30:31Z</cp:lastPrinted>
  <dcterms:created xsi:type="dcterms:W3CDTF">2014-09-22T14:00:12Z</dcterms:created>
  <dcterms:modified xsi:type="dcterms:W3CDTF">2019-10-28T20:53:56Z</dcterms:modified>
</cp:coreProperties>
</file>